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Прва измена плана за 2018 " sheetId="1" r:id="rId1"/>
  </sheets>
  <definedNames/>
  <calcPr fullCalcOnLoad="1"/>
</workbook>
</file>

<file path=xl/sharedStrings.xml><?xml version="1.0" encoding="utf-8"?>
<sst xmlns="http://schemas.openxmlformats.org/spreadsheetml/2006/main" count="175" uniqueCount="155">
  <si>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</si>
  <si>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</si>
  <si>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</si>
  <si>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</si>
  <si>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</si>
  <si>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</si>
  <si>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</si>
  <si>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</si>
  <si>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</si>
  <si>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</si>
  <si>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</si>
  <si>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</si>
  <si>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</si>
  <si>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</si>
  <si>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</si>
  <si>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</si>
  <si>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</si>
  <si>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</si>
  <si>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</si>
  <si>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</si>
  <si>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Пијаца</t>
  </si>
  <si>
    <t>Одржавање гробља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</si>
  <si>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</si>
  <si>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</si>
  <si>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</si>
  <si>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</si>
  <si>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</si>
  <si>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</si>
  <si>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</si>
  <si>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</si>
  <si>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</si>
  <si>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</si>
  <si>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</si>
  <si>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</si>
  <si>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</si>
  <si>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</si>
  <si>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</si>
  <si>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</si>
  <si>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</si>
  <si>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</si>
  <si>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</si>
  <si>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</si>
  <si>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</si>
  <si>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</si>
  <si>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</si>
  <si>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</si>
  <si>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</si>
  <si>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</si>
  <si>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</si>
  <si>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</si>
  <si>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</si>
  <si>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</si>
  <si>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</si>
  <si>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</si>
  <si>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Трошк.реклама, спонз.и сајмова</t>
  </si>
  <si>
    <t>Трошкови регистрације возила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</si>
  <si>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</si>
  <si>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</si>
  <si>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</si>
  <si>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</si>
  <si>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</si>
  <si>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</si>
  <si>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</si>
  <si>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</si>
  <si>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</si>
  <si>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</si>
  <si>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</si>
  <si>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</si>
  <si>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премије осигурања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</si>
  <si>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</si>
  <si>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</si>
  <si>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</si>
  <si>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</si>
  <si>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</si>
  <si>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</si>
  <si>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</si>
  <si>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</si>
  <si>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</si>
  <si>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</si>
  <si>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</si>
  <si>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</si>
  <si>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</si>
  <si>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</si>
  <si>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</si>
  <si>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</si>
  <si>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</si>
  <si>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</si>
  <si>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</si>
  <si>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 xml:space="preserve">Остали непоменити  расходи 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</si>
  <si>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</si>
  <si>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</si>
  <si>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</si>
  <si>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</si>
  <si>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</si>
  <si>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</si>
  <si>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</si>
  <si>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</si>
  <si>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</si>
  <si>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</si>
  <si>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</si>
  <si>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</si>
  <si>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</si>
  <si>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</si>
  <si>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</si>
  <si>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</si>
  <si>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</si>
  <si>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</si>
  <si>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</si>
  <si>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</si>
  <si>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>Трошкови резервисања за отпремнине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</si>
  <si>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</si>
  <si>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</si>
  <si>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</si>
  <si>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</si>
  <si>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</si>
  <si>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</si>
  <si>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</si>
  <si>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</si>
  <si>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</si>
  <si>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</si>
  <si>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</si>
  <si>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Трошкови зарада-разлика по умањењу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</si>
  <si>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</si>
  <si>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</si>
  <si>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</si>
  <si>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</si>
  <si>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</si>
  <si>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</si>
  <si>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РЕКАПИТАЛАЦИЈА</t>
  </si>
  <si>
    <t>ДРУГА ИЗМЕНА ФИН.ПЛАНА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</si>
  <si>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</si>
  <si>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</si>
  <si>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</si>
  <si>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</si>
  <si>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</si>
  <si>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</si>
  <si>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</si>
  <si>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</si>
  <si>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</si>
  <si>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</si>
  <si>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 xml:space="preserve">                                                                          в.д. директора</t>
  </si>
  <si>
    <t>РАЗЛИКА</t>
  </si>
  <si>
    <t>ФИНАНСИЈСКИ ПЛАН ЗА 2018.</t>
  </si>
  <si>
    <t>Баваниште</t>
  </si>
  <si>
    <t>УКУПНО РАСХОДИ ЗА 2018.ГОД. ( ОД 1 ДО 14 ):</t>
  </si>
  <si>
    <t>УКУПНО ПРИХОДИ ЗА 2018.ГОД.(  ОД 1 ДО  4 ) :</t>
  </si>
  <si>
    <t>ПРИХОДИ ОД АКТИВИРАЊА ИЛИ ПОТРОШЊЕ РОБЕ ЗА СОПСТВЕНЕ ПОТРЕБЕ</t>
  </si>
  <si>
    <t>Приходи од активирања или потрошње робе за сопствене потребе- биодизел</t>
  </si>
  <si>
    <t xml:space="preserve">                                                                            Драгослав Јеремић, дипл.инж.грађ.</t>
  </si>
  <si>
    <t>% ОСТВАРЕЊА ПЛАНА</t>
  </si>
  <si>
    <t>ГУБИТАК ( ДОБИТ) ЗА 2018.Г. ( 1 - 2 ):</t>
  </si>
  <si>
    <t>ОСТВАРЕЊЕ ПЛАНА СА 30.04.2018.</t>
  </si>
  <si>
    <t xml:space="preserve">   ПРВА ИЗМЕНА ФИНАНСИЈСКОГ ПЛАНА ЗA 2018. ГОДИНУ</t>
  </si>
  <si>
    <t>ПРВА ИЗМЕНА ФИНАНСИЈСКОГ ПЛАНА ЗА 2018.</t>
  </si>
  <si>
    <t>ДАТУМ:08.06.2018.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</si>
</sst>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4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6.140625" style="0" customWidth="1"/>
    <col min="11" max="11" width="15.00390625" style="0" customWidth="1"/>
    <col min="12" max="12" width="0.13671875" style="0" hidden="1" customWidth="1"/>
    <col min="13" max="13" width="1.1484375" style="0" hidden="1" customWidth="1"/>
    <col min="14" max="14" width="18.8515625" style="0" customWidth="1"/>
    <col min="15" max="15" width="14.28125" style="0" bestFit="1" customWidth="1"/>
    <col min="16" max="16" width="12.7109375" style="0" bestFit="1" customWidth="1"/>
    <col min="17" max="17" width="15.421875" style="0" customWidth="1"/>
    <col min="18" max="18" width="12.57421875" style="0" customWidth="1"/>
    <col min="19" max="19" width="10.140625" style="0" bestFit="1" customWidth="1"/>
    <col min="20" max="20" width="13.8515625" style="0" bestFit="1" customWidth="1"/>
  </cols>
  <sheetData>
    <row r="1" spans="1:12" ht="14.25">
      <c r="A1" s="80" t="s">
        <v>3</v>
      </c>
      <c r="B1" s="80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80" t="s">
        <v>154</v>
      </c>
      <c r="B2" s="80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80"/>
      <c r="B3" s="80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5.75" thickBot="1">
      <c r="A5" s="95" t="s">
        <v>152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5" ht="15" customHeight="1">
      <c r="A6" s="103" t="s">
        <v>79</v>
      </c>
      <c r="B6" s="103"/>
      <c r="C6" s="78"/>
      <c r="D6" s="78"/>
      <c r="E6" s="78"/>
      <c r="F6" s="78"/>
      <c r="G6" s="79"/>
      <c r="H6" s="84" t="s">
        <v>127</v>
      </c>
      <c r="I6" s="77"/>
      <c r="J6" s="84" t="s">
        <v>142</v>
      </c>
      <c r="K6" s="84" t="s">
        <v>151</v>
      </c>
      <c r="L6" s="83" t="s">
        <v>149</v>
      </c>
      <c r="M6" s="98" t="s">
        <v>129</v>
      </c>
      <c r="N6" s="99" t="s">
        <v>153</v>
      </c>
      <c r="O6" s="100" t="s">
        <v>141</v>
      </c>
    </row>
    <row r="7" spans="1:15" ht="15">
      <c r="A7" s="81"/>
      <c r="B7" s="81"/>
      <c r="C7" s="6"/>
      <c r="D7" s="6"/>
      <c r="E7" s="7" t="s">
        <v>98</v>
      </c>
      <c r="F7" s="8" t="s">
        <v>2</v>
      </c>
      <c r="G7" s="63" t="s">
        <v>119</v>
      </c>
      <c r="H7" s="82"/>
      <c r="I7" s="64"/>
      <c r="J7" s="82"/>
      <c r="K7" s="82"/>
      <c r="L7" s="83"/>
      <c r="M7" s="98"/>
      <c r="N7" s="102"/>
      <c r="O7" s="100"/>
    </row>
    <row r="8" spans="1:15" ht="45" customHeight="1">
      <c r="A8" s="81"/>
      <c r="B8" s="81"/>
      <c r="C8" s="6"/>
      <c r="D8" s="6"/>
      <c r="E8" s="7" t="s">
        <v>99</v>
      </c>
      <c r="F8" s="8" t="s">
        <v>97</v>
      </c>
      <c r="G8" s="63" t="s">
        <v>120</v>
      </c>
      <c r="H8" s="82"/>
      <c r="I8" s="64"/>
      <c r="J8" s="82"/>
      <c r="K8" s="82"/>
      <c r="L8" s="84"/>
      <c r="M8" s="99"/>
      <c r="N8" s="102"/>
      <c r="O8" s="101"/>
    </row>
    <row r="9" spans="1:15" ht="14.25">
      <c r="A9" s="9">
        <v>1</v>
      </c>
      <c r="B9" s="9">
        <v>2</v>
      </c>
      <c r="C9" s="52"/>
      <c r="D9" s="52"/>
      <c r="E9" s="10">
        <v>3</v>
      </c>
      <c r="F9" s="11">
        <v>4</v>
      </c>
      <c r="G9" s="53">
        <v>3</v>
      </c>
      <c r="H9" s="53">
        <v>3</v>
      </c>
      <c r="I9" s="53"/>
      <c r="J9" s="54">
        <v>3</v>
      </c>
      <c r="K9" s="53">
        <v>4</v>
      </c>
      <c r="L9" s="54">
        <v>5</v>
      </c>
      <c r="M9" s="54">
        <v>5</v>
      </c>
      <c r="N9" s="54">
        <v>5</v>
      </c>
      <c r="O9" s="54">
        <v>6</v>
      </c>
    </row>
    <row r="10" spans="1:15" ht="15">
      <c r="A10" s="12">
        <v>1</v>
      </c>
      <c r="B10" s="13" t="s">
        <v>4</v>
      </c>
      <c r="C10" s="6"/>
      <c r="D10" s="6"/>
      <c r="E10" s="6"/>
      <c r="F10" s="6"/>
      <c r="G10" s="14"/>
      <c r="H10" s="6"/>
      <c r="I10" s="6"/>
      <c r="J10" s="6"/>
      <c r="K10" s="6"/>
      <c r="L10" s="6"/>
      <c r="M10" s="60"/>
      <c r="N10" s="1"/>
      <c r="O10" s="6"/>
    </row>
    <row r="11" spans="1:16" ht="14.25">
      <c r="A11" s="15">
        <v>1</v>
      </c>
      <c r="B11" s="16" t="s">
        <v>5</v>
      </c>
      <c r="C11" s="6"/>
      <c r="D11" s="6"/>
      <c r="E11" s="14">
        <v>1600000</v>
      </c>
      <c r="F11" s="17">
        <v>1400000</v>
      </c>
      <c r="G11" s="14">
        <v>1000000</v>
      </c>
      <c r="H11" s="14">
        <v>800000</v>
      </c>
      <c r="I11" s="14"/>
      <c r="J11" s="14">
        <v>1300000</v>
      </c>
      <c r="K11" s="14">
        <v>534871.47</v>
      </c>
      <c r="L11" s="14">
        <f>K11/J11*100</f>
        <v>41.14395923076923</v>
      </c>
      <c r="M11" s="45"/>
      <c r="N11" s="14">
        <v>1300000</v>
      </c>
      <c r="O11" s="14">
        <f>N11-J11</f>
        <v>0</v>
      </c>
      <c r="P11" s="65"/>
    </row>
    <row r="12" spans="1:15" ht="14.25">
      <c r="A12" s="15">
        <v>2</v>
      </c>
      <c r="B12" s="16" t="s">
        <v>6</v>
      </c>
      <c r="C12" s="6"/>
      <c r="D12" s="6"/>
      <c r="E12" s="14">
        <v>1800000</v>
      </c>
      <c r="F12" s="18">
        <v>1800000</v>
      </c>
      <c r="G12" s="14">
        <v>2000000</v>
      </c>
      <c r="H12" s="14">
        <v>2300000</v>
      </c>
      <c r="I12" s="14"/>
      <c r="J12" s="14">
        <v>2500000</v>
      </c>
      <c r="K12" s="14">
        <v>449785.97</v>
      </c>
      <c r="L12" s="14">
        <f aca="true" t="shared" si="0" ref="L12:L74">K12/J12*100</f>
        <v>17.991438799999997</v>
      </c>
      <c r="M12" s="45"/>
      <c r="N12" s="14">
        <v>2500000</v>
      </c>
      <c r="O12" s="14">
        <f aca="true" t="shared" si="1" ref="O12:O74">N12-J12</f>
        <v>0</v>
      </c>
    </row>
    <row r="13" spans="1:15" ht="15">
      <c r="A13" s="93" t="s">
        <v>7</v>
      </c>
      <c r="B13" s="94"/>
      <c r="C13" s="6"/>
      <c r="D13" s="6"/>
      <c r="E13" s="20">
        <f>SUM(E11:E12)</f>
        <v>3400000</v>
      </c>
      <c r="F13" s="20">
        <f>SUM(F11:F12)</f>
        <v>3200000</v>
      </c>
      <c r="G13" s="20">
        <f>SUM(G11:G12)</f>
        <v>3000000</v>
      </c>
      <c r="H13" s="20">
        <f>SUM(H11:H12)</f>
        <v>3100000</v>
      </c>
      <c r="I13" s="20"/>
      <c r="J13" s="20">
        <f>SUM(J11:J12)</f>
        <v>3800000</v>
      </c>
      <c r="K13" s="20">
        <f>SUM(K11:K12)</f>
        <v>984657.44</v>
      </c>
      <c r="L13" s="20">
        <f t="shared" si="0"/>
        <v>25.91203789473684</v>
      </c>
      <c r="M13" s="46"/>
      <c r="N13" s="20">
        <f>SUM(N11:N12)</f>
        <v>3800000</v>
      </c>
      <c r="O13" s="20">
        <f t="shared" si="1"/>
        <v>0</v>
      </c>
    </row>
    <row r="14" spans="1:15" ht="45" customHeight="1">
      <c r="A14" s="12">
        <v>2</v>
      </c>
      <c r="B14" s="74" t="s">
        <v>146</v>
      </c>
      <c r="C14" s="6"/>
      <c r="D14" s="6"/>
      <c r="E14" s="20"/>
      <c r="F14" s="20"/>
      <c r="G14" s="20"/>
      <c r="H14" s="20"/>
      <c r="I14" s="20"/>
      <c r="J14" s="20"/>
      <c r="K14" s="20"/>
      <c r="L14" s="14"/>
      <c r="M14" s="46"/>
      <c r="N14" s="14"/>
      <c r="O14" s="14"/>
    </row>
    <row r="15" spans="1:15" ht="31.5" customHeight="1">
      <c r="A15" s="21">
        <v>1</v>
      </c>
      <c r="B15" s="75" t="s">
        <v>147</v>
      </c>
      <c r="C15" s="6"/>
      <c r="D15" s="6"/>
      <c r="E15" s="20"/>
      <c r="F15" s="20"/>
      <c r="G15" s="20"/>
      <c r="H15" s="20"/>
      <c r="I15" s="20"/>
      <c r="J15" s="14">
        <v>2500000</v>
      </c>
      <c r="K15" s="14">
        <v>0</v>
      </c>
      <c r="L15" s="14">
        <f t="shared" si="0"/>
        <v>0</v>
      </c>
      <c r="M15" s="45"/>
      <c r="N15" s="14">
        <v>1500000</v>
      </c>
      <c r="O15" s="14">
        <f t="shared" si="1"/>
        <v>-1000000</v>
      </c>
    </row>
    <row r="16" spans="1:15" ht="18" customHeight="1">
      <c r="A16" s="93" t="s">
        <v>32</v>
      </c>
      <c r="B16" s="94"/>
      <c r="C16" s="6"/>
      <c r="D16" s="6"/>
      <c r="E16" s="20"/>
      <c r="F16" s="20"/>
      <c r="G16" s="20"/>
      <c r="H16" s="20"/>
      <c r="I16" s="20"/>
      <c r="J16" s="20">
        <f>J15</f>
        <v>2500000</v>
      </c>
      <c r="K16" s="20">
        <v>0</v>
      </c>
      <c r="L16" s="20">
        <f t="shared" si="0"/>
        <v>0</v>
      </c>
      <c r="M16" s="45">
        <f>M15</f>
        <v>0</v>
      </c>
      <c r="N16" s="20">
        <f>N15</f>
        <v>1500000</v>
      </c>
      <c r="O16" s="20">
        <f t="shared" si="1"/>
        <v>-1000000</v>
      </c>
    </row>
    <row r="17" spans="1:15" ht="15">
      <c r="A17" s="12"/>
      <c r="B17" s="21"/>
      <c r="C17" s="21"/>
      <c r="D17" s="21"/>
      <c r="E17" s="21"/>
      <c r="F17" s="21"/>
      <c r="G17" s="14"/>
      <c r="H17" s="14"/>
      <c r="I17" s="14"/>
      <c r="J17" s="14"/>
      <c r="K17" s="14"/>
      <c r="L17" s="14"/>
      <c r="M17" s="45"/>
      <c r="N17" s="14"/>
      <c r="O17" s="14"/>
    </row>
    <row r="18" spans="1:15" ht="15">
      <c r="A18" s="12">
        <v>3</v>
      </c>
      <c r="B18" s="13" t="s">
        <v>8</v>
      </c>
      <c r="C18" s="6"/>
      <c r="D18" s="6"/>
      <c r="E18" s="14"/>
      <c r="F18" s="6"/>
      <c r="G18" s="14"/>
      <c r="H18" s="14"/>
      <c r="I18" s="14"/>
      <c r="J18" s="14"/>
      <c r="K18" s="14"/>
      <c r="L18" s="14"/>
      <c r="M18" s="45"/>
      <c r="N18" s="14"/>
      <c r="O18" s="14"/>
    </row>
    <row r="19" spans="1:15" ht="14.25">
      <c r="A19" s="86" t="s">
        <v>137</v>
      </c>
      <c r="B19" s="87"/>
      <c r="C19" s="6"/>
      <c r="D19" s="6"/>
      <c r="E19" s="14"/>
      <c r="F19" s="6"/>
      <c r="G19" s="14"/>
      <c r="H19" s="14"/>
      <c r="I19" s="14"/>
      <c r="J19" s="14"/>
      <c r="K19" s="14"/>
      <c r="L19" s="14"/>
      <c r="M19" s="45"/>
      <c r="N19" s="14"/>
      <c r="O19" s="14"/>
    </row>
    <row r="20" spans="1:18" ht="14.25">
      <c r="A20" s="15">
        <v>1</v>
      </c>
      <c r="B20" s="16" t="s">
        <v>9</v>
      </c>
      <c r="C20" s="6"/>
      <c r="D20" s="6"/>
      <c r="E20" s="14">
        <v>29000000</v>
      </c>
      <c r="F20" s="14">
        <v>29000000</v>
      </c>
      <c r="G20" s="14">
        <v>48000000</v>
      </c>
      <c r="H20" s="14">
        <v>48500000</v>
      </c>
      <c r="I20" s="14"/>
      <c r="J20" s="14">
        <v>47400000</v>
      </c>
      <c r="K20" s="22">
        <f>12813530.43+94286.78</f>
        <v>12907817.209999999</v>
      </c>
      <c r="L20" s="14">
        <f t="shared" si="0"/>
        <v>27.231681877637126</v>
      </c>
      <c r="M20" s="45"/>
      <c r="N20" s="14">
        <v>47400000</v>
      </c>
      <c r="O20" s="14">
        <f t="shared" si="1"/>
        <v>0</v>
      </c>
      <c r="P20" s="2"/>
      <c r="Q20" s="2"/>
      <c r="R20" s="2"/>
    </row>
    <row r="21" spans="1:18" ht="14.25">
      <c r="A21" s="15">
        <v>2</v>
      </c>
      <c r="B21" s="16" t="s">
        <v>10</v>
      </c>
      <c r="C21" s="6"/>
      <c r="D21" s="6"/>
      <c r="E21" s="14">
        <v>4000000</v>
      </c>
      <c r="F21" s="14">
        <v>4000000</v>
      </c>
      <c r="G21" s="14">
        <v>6000000</v>
      </c>
      <c r="H21" s="14">
        <v>6000000</v>
      </c>
      <c r="I21" s="14"/>
      <c r="J21" s="14">
        <v>6500000</v>
      </c>
      <c r="K21" s="22">
        <f>1410829.57+31645.44</f>
        <v>1442475.01</v>
      </c>
      <c r="L21" s="14">
        <f t="shared" si="0"/>
        <v>22.19192323076923</v>
      </c>
      <c r="M21" s="45"/>
      <c r="N21" s="14">
        <v>6500000</v>
      </c>
      <c r="O21" s="14">
        <f t="shared" si="1"/>
        <v>0</v>
      </c>
      <c r="P21" s="2"/>
      <c r="Q21" s="2"/>
      <c r="R21" s="2"/>
    </row>
    <row r="22" spans="1:18" ht="14.25">
      <c r="A22" s="15">
        <v>3</v>
      </c>
      <c r="B22" s="16" t="s">
        <v>11</v>
      </c>
      <c r="C22" s="6"/>
      <c r="D22" s="6"/>
      <c r="E22" s="14">
        <v>4400000</v>
      </c>
      <c r="F22" s="14">
        <v>4400000</v>
      </c>
      <c r="G22" s="14">
        <v>7500000</v>
      </c>
      <c r="H22" s="14">
        <v>7500000</v>
      </c>
      <c r="I22" s="14"/>
      <c r="J22" s="14">
        <v>7300000</v>
      </c>
      <c r="K22" s="22">
        <f>1616889.12+93912.96</f>
        <v>1710802.08</v>
      </c>
      <c r="L22" s="14">
        <f t="shared" si="0"/>
        <v>23.43564493150685</v>
      </c>
      <c r="M22" s="45"/>
      <c r="N22" s="14">
        <v>7300000</v>
      </c>
      <c r="O22" s="14">
        <f t="shared" si="1"/>
        <v>0</v>
      </c>
      <c r="P22" s="2"/>
      <c r="Q22" s="2"/>
      <c r="R22" s="2"/>
    </row>
    <row r="23" spans="1:18" ht="14.25">
      <c r="A23" s="15">
        <v>4</v>
      </c>
      <c r="B23" s="16" t="s">
        <v>12</v>
      </c>
      <c r="C23" s="6"/>
      <c r="D23" s="6"/>
      <c r="E23" s="14">
        <v>6000000</v>
      </c>
      <c r="F23" s="14">
        <v>6000000</v>
      </c>
      <c r="G23" s="14">
        <v>9800000</v>
      </c>
      <c r="H23" s="14">
        <v>10000000</v>
      </c>
      <c r="I23" s="14"/>
      <c r="J23" s="14">
        <v>9600000</v>
      </c>
      <c r="K23" s="22">
        <f>766142.4+1480152.48</f>
        <v>2246294.88</v>
      </c>
      <c r="L23" s="14">
        <f t="shared" si="0"/>
        <v>23.398905</v>
      </c>
      <c r="M23" s="45"/>
      <c r="N23" s="14">
        <v>9600000</v>
      </c>
      <c r="O23" s="14">
        <f t="shared" si="1"/>
        <v>0</v>
      </c>
      <c r="P23" s="2"/>
      <c r="Q23" s="2"/>
      <c r="R23" s="2"/>
    </row>
    <row r="24" spans="1:18" ht="14.25">
      <c r="A24" s="15">
        <v>5</v>
      </c>
      <c r="B24" s="16" t="s">
        <v>13</v>
      </c>
      <c r="C24" s="6"/>
      <c r="D24" s="6"/>
      <c r="E24" s="14">
        <v>2800000</v>
      </c>
      <c r="F24" s="14">
        <v>2800000</v>
      </c>
      <c r="G24" s="14">
        <v>5500000</v>
      </c>
      <c r="H24" s="14">
        <v>5200000</v>
      </c>
      <c r="I24" s="14"/>
      <c r="J24" s="14">
        <v>5200000</v>
      </c>
      <c r="K24" s="22">
        <f>245370.24+1044578.19</f>
        <v>1289948.43</v>
      </c>
      <c r="L24" s="14">
        <f t="shared" si="0"/>
        <v>24.806700576923078</v>
      </c>
      <c r="M24" s="45"/>
      <c r="N24" s="14">
        <v>5200000</v>
      </c>
      <c r="O24" s="14">
        <f t="shared" si="1"/>
        <v>0</v>
      </c>
      <c r="P24" s="2"/>
      <c r="Q24" s="2"/>
      <c r="R24" s="2"/>
    </row>
    <row r="25" spans="1:18" ht="14.25">
      <c r="A25" s="15">
        <v>6</v>
      </c>
      <c r="B25" s="16" t="s">
        <v>14</v>
      </c>
      <c r="C25" s="6"/>
      <c r="D25" s="6"/>
      <c r="E25" s="14">
        <v>3600000</v>
      </c>
      <c r="F25" s="14">
        <v>3600000</v>
      </c>
      <c r="G25" s="14">
        <v>5000000</v>
      </c>
      <c r="H25" s="14">
        <v>5100000</v>
      </c>
      <c r="I25" s="14"/>
      <c r="J25" s="14">
        <v>4500000</v>
      </c>
      <c r="K25" s="22">
        <f>7006.08+873378.72</f>
        <v>880384.7999999999</v>
      </c>
      <c r="L25" s="14">
        <f t="shared" si="0"/>
        <v>19.564106666666664</v>
      </c>
      <c r="M25" s="45"/>
      <c r="N25" s="14">
        <v>4500000</v>
      </c>
      <c r="O25" s="14">
        <f t="shared" si="1"/>
        <v>0</v>
      </c>
      <c r="P25" s="2"/>
      <c r="Q25" s="2"/>
      <c r="R25" s="2"/>
    </row>
    <row r="26" spans="1:18" ht="14.25">
      <c r="A26" s="15">
        <v>7</v>
      </c>
      <c r="B26" s="16" t="s">
        <v>15</v>
      </c>
      <c r="C26" s="6"/>
      <c r="D26" s="6"/>
      <c r="E26" s="14">
        <v>650000</v>
      </c>
      <c r="F26" s="14">
        <v>650000</v>
      </c>
      <c r="G26" s="14">
        <v>900000</v>
      </c>
      <c r="H26" s="14">
        <v>950000</v>
      </c>
      <c r="I26" s="14"/>
      <c r="J26" s="14">
        <v>550000</v>
      </c>
      <c r="K26" s="22">
        <f>98872.32+314.88</f>
        <v>99187.20000000001</v>
      </c>
      <c r="L26" s="14">
        <f t="shared" si="0"/>
        <v>18.034036363636368</v>
      </c>
      <c r="M26" s="45"/>
      <c r="N26" s="14">
        <v>550000</v>
      </c>
      <c r="O26" s="14">
        <f t="shared" si="1"/>
        <v>0</v>
      </c>
      <c r="P26" s="2"/>
      <c r="Q26" s="2"/>
      <c r="R26" s="2"/>
    </row>
    <row r="27" spans="1:18" ht="14.25">
      <c r="A27" s="15">
        <v>8</v>
      </c>
      <c r="B27" s="16" t="s">
        <v>16</v>
      </c>
      <c r="C27" s="6"/>
      <c r="D27" s="6"/>
      <c r="E27" s="14">
        <v>500000</v>
      </c>
      <c r="F27" s="14">
        <v>500000</v>
      </c>
      <c r="G27" s="14">
        <v>650000</v>
      </c>
      <c r="H27" s="14">
        <v>800000</v>
      </c>
      <c r="I27" s="14"/>
      <c r="J27" s="14">
        <v>600000</v>
      </c>
      <c r="K27" s="22">
        <f>102217.92</f>
        <v>102217.92</v>
      </c>
      <c r="L27" s="14">
        <f t="shared" si="0"/>
        <v>17.03632</v>
      </c>
      <c r="M27" s="45"/>
      <c r="N27" s="14">
        <v>600000</v>
      </c>
      <c r="O27" s="14">
        <f t="shared" si="1"/>
        <v>0</v>
      </c>
      <c r="P27" s="2"/>
      <c r="Q27" s="2"/>
      <c r="R27" s="2"/>
    </row>
    <row r="28" spans="1:18" ht="14.25">
      <c r="A28" s="15">
        <v>9</v>
      </c>
      <c r="B28" s="16" t="s">
        <v>17</v>
      </c>
      <c r="C28" s="6"/>
      <c r="D28" s="6"/>
      <c r="E28" s="14">
        <v>1771000</v>
      </c>
      <c r="F28" s="14">
        <v>1771000</v>
      </c>
      <c r="G28" s="14">
        <v>2400000</v>
      </c>
      <c r="H28" s="14">
        <v>2400000</v>
      </c>
      <c r="I28" s="14"/>
      <c r="J28" s="14">
        <v>2500000</v>
      </c>
      <c r="K28" s="22">
        <f>30425.28+633550.84</f>
        <v>663976.12</v>
      </c>
      <c r="L28" s="14">
        <f t="shared" si="0"/>
        <v>26.5590448</v>
      </c>
      <c r="M28" s="45"/>
      <c r="N28" s="14">
        <v>2500000</v>
      </c>
      <c r="O28" s="14">
        <f t="shared" si="1"/>
        <v>0</v>
      </c>
      <c r="P28" s="2"/>
      <c r="Q28" s="2"/>
      <c r="R28" s="2"/>
    </row>
    <row r="29" spans="1:18" ht="14.25">
      <c r="A29" s="15">
        <v>10</v>
      </c>
      <c r="B29" s="16" t="s">
        <v>143</v>
      </c>
      <c r="C29" s="6"/>
      <c r="D29" s="6"/>
      <c r="E29" s="14"/>
      <c r="F29" s="14"/>
      <c r="G29" s="14"/>
      <c r="H29" s="14"/>
      <c r="I29" s="14"/>
      <c r="J29" s="14">
        <v>2500000</v>
      </c>
      <c r="K29" s="22">
        <v>0</v>
      </c>
      <c r="L29" s="14">
        <f t="shared" si="0"/>
        <v>0</v>
      </c>
      <c r="M29" s="45"/>
      <c r="N29" s="14">
        <v>2500000</v>
      </c>
      <c r="O29" s="14">
        <f t="shared" si="1"/>
        <v>0</v>
      </c>
      <c r="P29" s="2"/>
      <c r="Q29" s="2"/>
      <c r="R29" s="2"/>
    </row>
    <row r="30" spans="1:18" ht="14.25">
      <c r="A30" s="15">
        <v>11</v>
      </c>
      <c r="B30" s="16" t="s">
        <v>18</v>
      </c>
      <c r="C30" s="6"/>
      <c r="D30" s="6"/>
      <c r="E30" s="14">
        <v>16500000</v>
      </c>
      <c r="F30" s="17">
        <v>16500000</v>
      </c>
      <c r="G30" s="14">
        <v>23500000</v>
      </c>
      <c r="H30" s="14">
        <v>23600000</v>
      </c>
      <c r="I30" s="14"/>
      <c r="J30" s="14">
        <v>22000000</v>
      </c>
      <c r="K30" s="22">
        <v>6722317.63</v>
      </c>
      <c r="L30" s="14">
        <f t="shared" si="0"/>
        <v>30.55598922727273</v>
      </c>
      <c r="M30" s="45"/>
      <c r="N30" s="14">
        <v>22000000</v>
      </c>
      <c r="O30" s="14">
        <f t="shared" si="1"/>
        <v>0</v>
      </c>
      <c r="P30" s="2"/>
      <c r="Q30" s="2"/>
      <c r="R30" s="2"/>
    </row>
    <row r="31" spans="1:18" ht="14.25">
      <c r="A31" s="15">
        <v>12</v>
      </c>
      <c r="B31" s="16" t="s">
        <v>124</v>
      </c>
      <c r="C31" s="6"/>
      <c r="D31" s="6"/>
      <c r="E31" s="14">
        <v>47000000</v>
      </c>
      <c r="F31" s="17">
        <v>45000000</v>
      </c>
      <c r="G31" s="14">
        <v>46000000</v>
      </c>
      <c r="H31" s="14">
        <v>48000000</v>
      </c>
      <c r="I31" s="14"/>
      <c r="J31" s="22">
        <v>45000000</v>
      </c>
      <c r="K31" s="14">
        <v>15305541.12</v>
      </c>
      <c r="L31" s="14">
        <f t="shared" si="0"/>
        <v>34.0123136</v>
      </c>
      <c r="M31" s="45"/>
      <c r="N31" s="14">
        <v>45000000</v>
      </c>
      <c r="O31" s="14">
        <f t="shared" si="1"/>
        <v>0</v>
      </c>
      <c r="R31" s="2"/>
    </row>
    <row r="32" spans="1:15" ht="14.25">
      <c r="A32" s="15">
        <v>13</v>
      </c>
      <c r="B32" s="16" t="s">
        <v>125</v>
      </c>
      <c r="C32" s="6"/>
      <c r="D32" s="6"/>
      <c r="E32" s="14"/>
      <c r="F32" s="17"/>
      <c r="G32" s="14">
        <v>14000000</v>
      </c>
      <c r="H32" s="22">
        <v>10000000</v>
      </c>
      <c r="I32" s="22"/>
      <c r="J32" s="43">
        <v>12000000</v>
      </c>
      <c r="K32" s="14">
        <v>2080639.61</v>
      </c>
      <c r="L32" s="14">
        <f t="shared" si="0"/>
        <v>17.338663416666666</v>
      </c>
      <c r="M32" s="45"/>
      <c r="N32" s="14">
        <v>12000000</v>
      </c>
      <c r="O32" s="14">
        <f t="shared" si="1"/>
        <v>0</v>
      </c>
    </row>
    <row r="33" spans="1:15" ht="14.25">
      <c r="A33" s="15">
        <v>14</v>
      </c>
      <c r="B33" s="16" t="s">
        <v>111</v>
      </c>
      <c r="C33" s="6"/>
      <c r="D33" s="6"/>
      <c r="E33" s="14"/>
      <c r="F33" s="17"/>
      <c r="G33" s="14">
        <v>8700000</v>
      </c>
      <c r="H33" s="22">
        <v>7500000</v>
      </c>
      <c r="I33" s="22"/>
      <c r="J33" s="14">
        <v>8000000</v>
      </c>
      <c r="K33" s="14">
        <v>3667985.01</v>
      </c>
      <c r="L33" s="14">
        <f t="shared" si="0"/>
        <v>45.849812625</v>
      </c>
      <c r="M33" s="45"/>
      <c r="N33" s="14">
        <v>10000000</v>
      </c>
      <c r="O33" s="14">
        <f t="shared" si="1"/>
        <v>2000000</v>
      </c>
    </row>
    <row r="34" spans="1:15" ht="14.25">
      <c r="A34" s="15">
        <v>15</v>
      </c>
      <c r="B34" s="16" t="s">
        <v>19</v>
      </c>
      <c r="C34" s="6"/>
      <c r="D34" s="6"/>
      <c r="E34" s="14">
        <v>120000</v>
      </c>
      <c r="F34" s="17">
        <v>120000</v>
      </c>
      <c r="G34" s="14">
        <v>200000</v>
      </c>
      <c r="H34" s="22">
        <v>200000</v>
      </c>
      <c r="I34" s="22"/>
      <c r="J34" s="14">
        <v>100000</v>
      </c>
      <c r="K34" s="14">
        <v>4087.6</v>
      </c>
      <c r="L34" s="14">
        <f t="shared" si="0"/>
        <v>4.087599999999999</v>
      </c>
      <c r="M34" s="45"/>
      <c r="N34" s="14">
        <v>100000</v>
      </c>
      <c r="O34" s="14">
        <f t="shared" si="1"/>
        <v>0</v>
      </c>
    </row>
    <row r="35" spans="1:15" ht="14.25">
      <c r="A35" s="15">
        <v>16</v>
      </c>
      <c r="B35" s="16" t="s">
        <v>20</v>
      </c>
      <c r="C35" s="6"/>
      <c r="D35" s="6"/>
      <c r="E35" s="14">
        <v>5309700</v>
      </c>
      <c r="F35" s="17">
        <v>4500000</v>
      </c>
      <c r="G35" s="14">
        <v>5900000</v>
      </c>
      <c r="H35" s="22">
        <v>6200000</v>
      </c>
      <c r="I35" s="22"/>
      <c r="J35" s="43">
        <v>7000000</v>
      </c>
      <c r="K35" s="14">
        <v>1733862.66</v>
      </c>
      <c r="L35" s="14">
        <f t="shared" si="0"/>
        <v>24.76946657142857</v>
      </c>
      <c r="M35" s="45"/>
      <c r="N35" s="14">
        <v>7000000</v>
      </c>
      <c r="O35" s="14">
        <f t="shared" si="1"/>
        <v>0</v>
      </c>
    </row>
    <row r="36" spans="1:15" ht="14.25">
      <c r="A36" s="15">
        <v>17</v>
      </c>
      <c r="B36" s="16" t="s">
        <v>21</v>
      </c>
      <c r="C36" s="6"/>
      <c r="D36" s="6"/>
      <c r="E36" s="14">
        <v>4700000</v>
      </c>
      <c r="F36" s="17">
        <v>4400000</v>
      </c>
      <c r="G36" s="14">
        <v>7200000</v>
      </c>
      <c r="H36" s="22">
        <v>7500000</v>
      </c>
      <c r="I36" s="22"/>
      <c r="J36" s="14">
        <v>7500000</v>
      </c>
      <c r="K36" s="14">
        <v>1473204.61</v>
      </c>
      <c r="L36" s="14">
        <f t="shared" si="0"/>
        <v>19.642728133333335</v>
      </c>
      <c r="M36" s="45"/>
      <c r="N36" s="14">
        <v>7500000</v>
      </c>
      <c r="O36" s="14">
        <f t="shared" si="1"/>
        <v>0</v>
      </c>
    </row>
    <row r="37" spans="1:17" ht="14.25">
      <c r="A37" s="15">
        <v>18</v>
      </c>
      <c r="B37" s="16" t="s">
        <v>22</v>
      </c>
      <c r="C37" s="6"/>
      <c r="D37" s="6"/>
      <c r="E37" s="14">
        <v>20000000</v>
      </c>
      <c r="F37" s="17">
        <v>17500000</v>
      </c>
      <c r="G37" s="14">
        <v>25000000</v>
      </c>
      <c r="H37" s="22">
        <v>20000000</v>
      </c>
      <c r="I37" s="22"/>
      <c r="J37" s="14">
        <v>34000000</v>
      </c>
      <c r="K37" s="14">
        <f>3753357.15+568279.72</f>
        <v>4321636.87</v>
      </c>
      <c r="L37" s="14">
        <f t="shared" si="0"/>
        <v>12.71069667647059</v>
      </c>
      <c r="M37" s="45"/>
      <c r="N37" s="14">
        <v>36000000</v>
      </c>
      <c r="O37" s="14">
        <f t="shared" si="1"/>
        <v>2000000</v>
      </c>
      <c r="Q37" s="2"/>
    </row>
    <row r="38" spans="1:15" ht="14.25">
      <c r="A38" s="15">
        <v>19</v>
      </c>
      <c r="B38" s="16" t="s">
        <v>23</v>
      </c>
      <c r="C38" s="6"/>
      <c r="D38" s="6"/>
      <c r="E38" s="14">
        <v>3564000</v>
      </c>
      <c r="F38" s="17">
        <v>3600000</v>
      </c>
      <c r="G38" s="14">
        <v>4100000</v>
      </c>
      <c r="H38" s="22">
        <v>3800000</v>
      </c>
      <c r="I38" s="22"/>
      <c r="J38" s="14">
        <v>800000</v>
      </c>
      <c r="K38" s="14">
        <v>0</v>
      </c>
      <c r="L38" s="14">
        <f t="shared" si="0"/>
        <v>0</v>
      </c>
      <c r="M38" s="45"/>
      <c r="N38" s="14">
        <v>800000</v>
      </c>
      <c r="O38" s="14">
        <f t="shared" si="1"/>
        <v>0</v>
      </c>
    </row>
    <row r="39" spans="1:15" ht="14.25">
      <c r="A39" s="15">
        <v>20</v>
      </c>
      <c r="B39" s="16" t="s">
        <v>24</v>
      </c>
      <c r="C39" s="6"/>
      <c r="D39" s="6"/>
      <c r="E39" s="14">
        <v>3600000</v>
      </c>
      <c r="F39" s="17">
        <v>3600000</v>
      </c>
      <c r="G39" s="14">
        <v>2800000</v>
      </c>
      <c r="H39" s="22">
        <v>2000000</v>
      </c>
      <c r="I39" s="22"/>
      <c r="J39" s="14">
        <v>1000000</v>
      </c>
      <c r="K39" s="14">
        <v>348325.49</v>
      </c>
      <c r="L39" s="14">
        <f t="shared" si="0"/>
        <v>34.832549</v>
      </c>
      <c r="M39" s="45"/>
      <c r="N39" s="14">
        <v>1000000</v>
      </c>
      <c r="O39" s="14">
        <f t="shared" si="1"/>
        <v>0</v>
      </c>
    </row>
    <row r="40" spans="1:15" ht="14.25">
      <c r="A40" s="15">
        <v>21</v>
      </c>
      <c r="B40" s="16" t="s">
        <v>110</v>
      </c>
      <c r="C40" s="6"/>
      <c r="D40" s="6"/>
      <c r="E40" s="14"/>
      <c r="F40" s="17"/>
      <c r="G40" s="14">
        <v>8300000</v>
      </c>
      <c r="H40" s="22">
        <v>8700000</v>
      </c>
      <c r="I40" s="22"/>
      <c r="J40" s="14">
        <v>8700000</v>
      </c>
      <c r="K40" s="14">
        <v>2750160</v>
      </c>
      <c r="L40" s="14">
        <f t="shared" si="0"/>
        <v>31.611034482758622</v>
      </c>
      <c r="M40" s="45">
        <v>8700001</v>
      </c>
      <c r="N40" s="14">
        <v>8700000</v>
      </c>
      <c r="O40" s="14">
        <f t="shared" si="1"/>
        <v>0</v>
      </c>
    </row>
    <row r="41" spans="1:15" ht="14.25">
      <c r="A41" s="15">
        <v>22</v>
      </c>
      <c r="B41" s="16" t="s">
        <v>117</v>
      </c>
      <c r="C41" s="6"/>
      <c r="D41" s="6"/>
      <c r="E41" s="14"/>
      <c r="F41" s="17"/>
      <c r="G41" s="14">
        <v>2015000</v>
      </c>
      <c r="H41" s="22">
        <v>1200000</v>
      </c>
      <c r="I41" s="22"/>
      <c r="J41" s="22">
        <v>2500000</v>
      </c>
      <c r="K41" s="14">
        <v>458576.66</v>
      </c>
      <c r="L41" s="14">
        <f t="shared" si="0"/>
        <v>18.343066399999998</v>
      </c>
      <c r="M41" s="61">
        <f>(L41/9)*12</f>
        <v>24.457421866666664</v>
      </c>
      <c r="N41" s="14">
        <v>2500000</v>
      </c>
      <c r="O41" s="14">
        <f t="shared" si="1"/>
        <v>0</v>
      </c>
    </row>
    <row r="42" spans="1:15" ht="14.25">
      <c r="A42" s="15">
        <v>23</v>
      </c>
      <c r="B42" s="16" t="s">
        <v>118</v>
      </c>
      <c r="C42" s="6"/>
      <c r="D42" s="6"/>
      <c r="E42" s="14"/>
      <c r="F42" s="17"/>
      <c r="G42" s="14">
        <v>2800000</v>
      </c>
      <c r="H42" s="22">
        <v>1700000</v>
      </c>
      <c r="I42" s="22"/>
      <c r="J42" s="43">
        <v>1370000</v>
      </c>
      <c r="K42" s="14">
        <v>274360.83</v>
      </c>
      <c r="L42" s="14">
        <f t="shared" si="0"/>
        <v>20.026337956204383</v>
      </c>
      <c r="M42" s="45">
        <f>(L42/9)*12</f>
        <v>26.701783941605846</v>
      </c>
      <c r="N42" s="14">
        <v>1370000</v>
      </c>
      <c r="O42" s="14">
        <f t="shared" si="1"/>
        <v>0</v>
      </c>
    </row>
    <row r="43" spans="1:15" ht="15">
      <c r="A43" s="19" t="s">
        <v>25</v>
      </c>
      <c r="B43" s="19"/>
      <c r="C43" s="6"/>
      <c r="D43" s="6"/>
      <c r="E43" s="20">
        <f>SUM(E20:E39)</f>
        <v>153514700</v>
      </c>
      <c r="F43" s="20">
        <f>SUM(F20:F39)</f>
        <v>147941000</v>
      </c>
      <c r="G43" s="20">
        <f>SUM(G20:G42)</f>
        <v>236265000</v>
      </c>
      <c r="H43" s="20">
        <f>SUM(H20:H42)</f>
        <v>226850000</v>
      </c>
      <c r="I43" s="20"/>
      <c r="J43" s="20">
        <f>SUM(J20:J42)</f>
        <v>236620000</v>
      </c>
      <c r="K43" s="20">
        <f>SUM(K20:K42)</f>
        <v>60483801.73999999</v>
      </c>
      <c r="L43" s="14">
        <f t="shared" si="0"/>
        <v>25.561576257290163</v>
      </c>
      <c r="M43" s="46"/>
      <c r="N43" s="20">
        <f>SUM(N20:N42)</f>
        <v>240620000</v>
      </c>
      <c r="O43" s="20">
        <f t="shared" si="1"/>
        <v>4000000</v>
      </c>
    </row>
    <row r="44" spans="1:15" ht="15">
      <c r="A44" s="19"/>
      <c r="B44" s="19"/>
      <c r="C44" s="6"/>
      <c r="D44" s="6"/>
      <c r="E44" s="20"/>
      <c r="F44" s="20"/>
      <c r="G44" s="20"/>
      <c r="H44" s="20"/>
      <c r="I44" s="20"/>
      <c r="J44" s="20"/>
      <c r="K44" s="14"/>
      <c r="L44" s="14"/>
      <c r="M44" s="45"/>
      <c r="N44" s="14"/>
      <c r="O44" s="14"/>
    </row>
    <row r="45" spans="1:15" ht="15">
      <c r="A45" s="12">
        <v>4</v>
      </c>
      <c r="B45" s="50" t="s">
        <v>114</v>
      </c>
      <c r="C45" s="21"/>
      <c r="D45" s="21"/>
      <c r="E45" s="21"/>
      <c r="F45" s="21"/>
      <c r="G45" s="14"/>
      <c r="H45" s="14"/>
      <c r="I45" s="14"/>
      <c r="J45" s="20"/>
      <c r="K45" s="14"/>
      <c r="L45" s="14"/>
      <c r="M45" s="45"/>
      <c r="N45" s="14"/>
      <c r="O45" s="14"/>
    </row>
    <row r="46" spans="1:15" ht="14.25">
      <c r="A46" s="15">
        <v>1</v>
      </c>
      <c r="B46" s="16" t="s">
        <v>26</v>
      </c>
      <c r="C46" s="6"/>
      <c r="D46" s="6"/>
      <c r="E46" s="14">
        <v>5800000</v>
      </c>
      <c r="F46" s="17">
        <v>5800000</v>
      </c>
      <c r="G46" s="14">
        <v>9000000</v>
      </c>
      <c r="H46" s="14">
        <v>8500000</v>
      </c>
      <c r="I46" s="14"/>
      <c r="J46" s="14">
        <v>6000000</v>
      </c>
      <c r="K46" s="14">
        <v>1628945.47</v>
      </c>
      <c r="L46" s="14">
        <f t="shared" si="0"/>
        <v>27.14909116666667</v>
      </c>
      <c r="M46" s="45"/>
      <c r="N46" s="14">
        <v>6000000</v>
      </c>
      <c r="O46" s="14">
        <f t="shared" si="1"/>
        <v>0</v>
      </c>
    </row>
    <row r="47" spans="1:15" ht="14.25">
      <c r="A47" s="23">
        <v>2</v>
      </c>
      <c r="B47" s="16" t="s">
        <v>101</v>
      </c>
      <c r="C47" s="6"/>
      <c r="D47" s="6"/>
      <c r="E47" s="14">
        <v>3500000</v>
      </c>
      <c r="F47" s="17">
        <v>3500000</v>
      </c>
      <c r="G47" s="14">
        <v>200000</v>
      </c>
      <c r="H47" s="14">
        <v>200000</v>
      </c>
      <c r="I47" s="14"/>
      <c r="J47" s="14">
        <v>200000</v>
      </c>
      <c r="K47" s="14">
        <v>2785.07</v>
      </c>
      <c r="L47" s="14">
        <f t="shared" si="0"/>
        <v>1.392535</v>
      </c>
      <c r="M47" s="45"/>
      <c r="N47" s="14">
        <v>200000</v>
      </c>
      <c r="O47" s="14">
        <f t="shared" si="1"/>
        <v>0</v>
      </c>
    </row>
    <row r="48" spans="1:15" ht="14.25">
      <c r="A48" s="23">
        <v>3</v>
      </c>
      <c r="B48" s="16" t="s">
        <v>90</v>
      </c>
      <c r="C48" s="6"/>
      <c r="D48" s="6"/>
      <c r="E48" s="14"/>
      <c r="F48" s="17"/>
      <c r="G48" s="14">
        <v>4500000</v>
      </c>
      <c r="H48" s="14">
        <v>4500000</v>
      </c>
      <c r="I48" s="14"/>
      <c r="J48" s="22">
        <v>600000</v>
      </c>
      <c r="K48" s="14">
        <v>544727.6</v>
      </c>
      <c r="L48" s="14">
        <f t="shared" si="0"/>
        <v>90.78793333333333</v>
      </c>
      <c r="M48" s="45"/>
      <c r="N48" s="14">
        <v>544727.6</v>
      </c>
      <c r="O48" s="14">
        <f t="shared" si="1"/>
        <v>-55272.40000000002</v>
      </c>
    </row>
    <row r="49" spans="1:15" ht="15">
      <c r="A49" s="23"/>
      <c r="B49" s="24" t="s">
        <v>32</v>
      </c>
      <c r="C49" s="6"/>
      <c r="D49" s="6"/>
      <c r="E49" s="14"/>
      <c r="F49" s="17"/>
      <c r="G49" s="20">
        <f>SUM(G46:G48)</f>
        <v>13700000</v>
      </c>
      <c r="H49" s="20">
        <f>SUM(H46:H48)</f>
        <v>13200000</v>
      </c>
      <c r="I49" s="20"/>
      <c r="J49" s="29">
        <f>SUM(J46:J48)</f>
        <v>6800000</v>
      </c>
      <c r="K49" s="20">
        <f>SUM(K46:K48)</f>
        <v>2176458.14</v>
      </c>
      <c r="L49" s="20">
        <f t="shared" si="0"/>
        <v>32.00673735294118</v>
      </c>
      <c r="M49" s="46"/>
      <c r="N49" s="20">
        <f>SUM(N46:N48)</f>
        <v>6744727.6</v>
      </c>
      <c r="O49" s="20">
        <f t="shared" si="1"/>
        <v>-55272.40000000037</v>
      </c>
    </row>
    <row r="50" spans="1:15" ht="15">
      <c r="A50" s="48">
        <v>5</v>
      </c>
      <c r="B50" s="24" t="s">
        <v>115</v>
      </c>
      <c r="C50" s="6"/>
      <c r="D50" s="6"/>
      <c r="E50" s="14"/>
      <c r="F50" s="17"/>
      <c r="G50" s="14"/>
      <c r="H50" s="14"/>
      <c r="I50" s="14"/>
      <c r="J50" s="29"/>
      <c r="K50" s="14"/>
      <c r="L50" s="14"/>
      <c r="M50" s="45"/>
      <c r="N50" s="14"/>
      <c r="O50" s="14"/>
    </row>
    <row r="51" spans="1:15" ht="14.25">
      <c r="A51" s="15">
        <v>1</v>
      </c>
      <c r="B51" s="16" t="s">
        <v>27</v>
      </c>
      <c r="C51" s="6"/>
      <c r="D51" s="6"/>
      <c r="E51" s="14"/>
      <c r="F51" s="17"/>
      <c r="G51" s="14">
        <v>2500000</v>
      </c>
      <c r="H51" s="14">
        <v>2500000</v>
      </c>
      <c r="I51" s="14"/>
      <c r="J51" s="22">
        <v>5000000</v>
      </c>
      <c r="K51" s="14">
        <v>659011.24</v>
      </c>
      <c r="L51" s="14">
        <f t="shared" si="0"/>
        <v>13.180224800000001</v>
      </c>
      <c r="M51" s="45"/>
      <c r="N51" s="14">
        <v>5000000</v>
      </c>
      <c r="O51" s="14">
        <f t="shared" si="1"/>
        <v>0</v>
      </c>
    </row>
    <row r="52" spans="1:15" ht="14.25">
      <c r="A52" s="15">
        <v>2</v>
      </c>
      <c r="B52" s="16" t="s">
        <v>108</v>
      </c>
      <c r="C52" s="6"/>
      <c r="D52" s="6"/>
      <c r="E52" s="14"/>
      <c r="F52" s="17"/>
      <c r="G52" s="14">
        <v>1000000</v>
      </c>
      <c r="H52" s="14">
        <v>500000</v>
      </c>
      <c r="I52" s="14"/>
      <c r="J52" s="22">
        <v>500000</v>
      </c>
      <c r="K52" s="14">
        <v>0</v>
      </c>
      <c r="L52" s="14">
        <f t="shared" si="0"/>
        <v>0</v>
      </c>
      <c r="M52" s="45"/>
      <c r="N52" s="14">
        <v>500000</v>
      </c>
      <c r="O52" s="14">
        <f t="shared" si="1"/>
        <v>0</v>
      </c>
    </row>
    <row r="53" spans="1:15" ht="15">
      <c r="A53" s="15"/>
      <c r="B53" s="24" t="s">
        <v>32</v>
      </c>
      <c r="C53" s="6"/>
      <c r="D53" s="6"/>
      <c r="E53" s="14"/>
      <c r="F53" s="17"/>
      <c r="G53" s="14"/>
      <c r="H53" s="14"/>
      <c r="I53" s="14"/>
      <c r="J53" s="29">
        <f>SUM(J51:J52)</f>
        <v>5500000</v>
      </c>
      <c r="K53" s="20">
        <f>SUM(K51:K52)</f>
        <v>659011.24</v>
      </c>
      <c r="L53" s="20">
        <f t="shared" si="0"/>
        <v>11.982022545454546</v>
      </c>
      <c r="M53" s="45"/>
      <c r="N53" s="20">
        <f>SUM(N51:N52)</f>
        <v>5500000</v>
      </c>
      <c r="O53" s="20">
        <f t="shared" si="1"/>
        <v>0</v>
      </c>
    </row>
    <row r="54" spans="1:15" ht="15">
      <c r="A54" s="58"/>
      <c r="B54" s="59"/>
      <c r="C54" s="6"/>
      <c r="D54" s="6"/>
      <c r="E54" s="14"/>
      <c r="F54" s="17"/>
      <c r="G54" s="14"/>
      <c r="H54" s="14"/>
      <c r="I54" s="14"/>
      <c r="J54" s="29"/>
      <c r="K54" s="20"/>
      <c r="L54" s="14"/>
      <c r="M54" s="45"/>
      <c r="N54" s="14"/>
      <c r="O54" s="14"/>
    </row>
    <row r="55" spans="1:15" ht="15">
      <c r="A55" s="88" t="s">
        <v>145</v>
      </c>
      <c r="B55" s="89"/>
      <c r="C55" s="6"/>
      <c r="D55" s="6"/>
      <c r="E55" s="20">
        <f>SUM(E46:E47)</f>
        <v>9300000</v>
      </c>
      <c r="F55" s="20">
        <f>SUM(F46:F47)</f>
        <v>9300000</v>
      </c>
      <c r="G55" s="20">
        <f>SUM(G51:G52)</f>
        <v>3500000</v>
      </c>
      <c r="H55" s="20">
        <f>SUM(H51:H52)</f>
        <v>3000000</v>
      </c>
      <c r="I55" s="20"/>
      <c r="J55" s="20">
        <f>J13+J16+J43+J49+J53</f>
        <v>255220000</v>
      </c>
      <c r="K55" s="20">
        <f>K13+K16+K43+K49+K53</f>
        <v>64303928.55999999</v>
      </c>
      <c r="L55" s="20">
        <f t="shared" si="0"/>
        <v>25.195489601128436</v>
      </c>
      <c r="M55" s="46"/>
      <c r="N55" s="20">
        <f>N13+N16+N43+N49+N53</f>
        <v>258164727.6</v>
      </c>
      <c r="O55" s="20">
        <f t="shared" si="1"/>
        <v>2944727.599999994</v>
      </c>
    </row>
    <row r="56" spans="1:15" ht="15">
      <c r="A56" s="21"/>
      <c r="B56" s="21"/>
      <c r="C56" s="21"/>
      <c r="D56" s="21"/>
      <c r="E56" s="21"/>
      <c r="F56" s="21"/>
      <c r="G56" s="14"/>
      <c r="H56" s="14"/>
      <c r="I56" s="14"/>
      <c r="J56" s="29"/>
      <c r="K56" s="14"/>
      <c r="L56" s="20"/>
      <c r="M56" s="45"/>
      <c r="N56" s="14"/>
      <c r="O56" s="14"/>
    </row>
    <row r="57" spans="1:15" ht="15">
      <c r="A57" s="25"/>
      <c r="B57" s="25"/>
      <c r="C57" s="25"/>
      <c r="D57" s="25"/>
      <c r="E57" s="25"/>
      <c r="F57" s="25"/>
      <c r="G57" s="20"/>
      <c r="H57" s="20"/>
      <c r="I57" s="20"/>
      <c r="J57" s="29"/>
      <c r="K57" s="14"/>
      <c r="L57" s="20"/>
      <c r="M57" s="45"/>
      <c r="N57" s="14"/>
      <c r="O57" s="14"/>
    </row>
    <row r="58" spans="1:15" ht="15">
      <c r="A58" s="26" t="s">
        <v>28</v>
      </c>
      <c r="B58" s="26"/>
      <c r="C58" s="6"/>
      <c r="D58" s="6"/>
      <c r="E58" s="14"/>
      <c r="F58" s="6"/>
      <c r="G58" s="20"/>
      <c r="H58" s="20"/>
      <c r="I58" s="20"/>
      <c r="J58" s="29"/>
      <c r="K58" s="14"/>
      <c r="L58" s="20"/>
      <c r="M58" s="45"/>
      <c r="N58" s="14"/>
      <c r="O58" s="14"/>
    </row>
    <row r="59" spans="1:15" ht="15">
      <c r="A59" s="12">
        <v>1</v>
      </c>
      <c r="B59" s="72" t="s">
        <v>30</v>
      </c>
      <c r="C59" s="6"/>
      <c r="D59" s="6"/>
      <c r="E59" s="14"/>
      <c r="F59" s="6"/>
      <c r="G59" s="20"/>
      <c r="H59" s="20"/>
      <c r="I59" s="20"/>
      <c r="J59" s="29"/>
      <c r="K59" s="14"/>
      <c r="L59" s="20"/>
      <c r="M59" s="45"/>
      <c r="N59" s="14"/>
      <c r="O59" s="14"/>
    </row>
    <row r="60" spans="1:15" ht="14.25">
      <c r="A60" s="15">
        <v>1</v>
      </c>
      <c r="B60" s="68" t="s">
        <v>31</v>
      </c>
      <c r="C60" s="6"/>
      <c r="D60" s="6"/>
      <c r="E60" s="14">
        <v>2400000</v>
      </c>
      <c r="F60" s="17"/>
      <c r="G60" s="22">
        <v>2200000</v>
      </c>
      <c r="H60" s="22">
        <v>2400000</v>
      </c>
      <c r="I60" s="22"/>
      <c r="J60" s="22">
        <v>1900000</v>
      </c>
      <c r="K60" s="14">
        <v>796314.71</v>
      </c>
      <c r="L60" s="14">
        <f t="shared" si="0"/>
        <v>41.911300526315785</v>
      </c>
      <c r="M60" s="45"/>
      <c r="N60" s="14">
        <v>1900000</v>
      </c>
      <c r="O60" s="14">
        <f t="shared" si="1"/>
        <v>0</v>
      </c>
    </row>
    <row r="61" spans="1:15" ht="15">
      <c r="A61" s="27" t="s">
        <v>32</v>
      </c>
      <c r="B61" s="66"/>
      <c r="C61" s="6"/>
      <c r="D61" s="6"/>
      <c r="E61" s="20">
        <v>2400000</v>
      </c>
      <c r="F61" s="28"/>
      <c r="G61" s="29">
        <f>G60</f>
        <v>2200000</v>
      </c>
      <c r="H61" s="29">
        <f>H60</f>
        <v>2400000</v>
      </c>
      <c r="I61" s="29"/>
      <c r="J61" s="29">
        <f>J60</f>
        <v>1900000</v>
      </c>
      <c r="K61" s="29">
        <f>K60</f>
        <v>796314.71</v>
      </c>
      <c r="L61" s="20">
        <f t="shared" si="0"/>
        <v>41.911300526315785</v>
      </c>
      <c r="M61" s="45"/>
      <c r="N61" s="20">
        <f>N60</f>
        <v>1900000</v>
      </c>
      <c r="O61" s="20">
        <f t="shared" si="1"/>
        <v>0</v>
      </c>
    </row>
    <row r="62" spans="1:15" ht="15">
      <c r="A62" s="27"/>
      <c r="B62" s="66"/>
      <c r="C62" s="27"/>
      <c r="D62" s="27"/>
      <c r="E62" s="27"/>
      <c r="F62" s="27"/>
      <c r="G62" s="29"/>
      <c r="H62" s="29"/>
      <c r="I62" s="29"/>
      <c r="J62" s="20"/>
      <c r="K62" s="14"/>
      <c r="L62" s="20"/>
      <c r="M62" s="45"/>
      <c r="N62" s="14"/>
      <c r="O62" s="14"/>
    </row>
    <row r="63" spans="1:15" ht="15">
      <c r="A63" s="12">
        <v>2</v>
      </c>
      <c r="B63" s="72" t="s">
        <v>106</v>
      </c>
      <c r="C63" s="6"/>
      <c r="D63" s="6"/>
      <c r="E63" s="14"/>
      <c r="F63" s="6"/>
      <c r="G63" s="29"/>
      <c r="H63" s="29"/>
      <c r="I63" s="29"/>
      <c r="J63" s="20"/>
      <c r="K63" s="14"/>
      <c r="L63" s="20"/>
      <c r="M63" s="45"/>
      <c r="N63" s="14"/>
      <c r="O63" s="14"/>
    </row>
    <row r="64" spans="1:15" ht="14.25">
      <c r="A64" s="15">
        <v>1</v>
      </c>
      <c r="B64" s="68" t="s">
        <v>33</v>
      </c>
      <c r="C64" s="6"/>
      <c r="D64" s="6"/>
      <c r="E64" s="14">
        <v>9480000</v>
      </c>
      <c r="F64" s="18"/>
      <c r="G64" s="22">
        <v>20060000</v>
      </c>
      <c r="H64" s="22">
        <v>16945000</v>
      </c>
      <c r="I64" s="22"/>
      <c r="J64" s="14">
        <v>20621000</v>
      </c>
      <c r="K64" s="22">
        <v>2974059.85</v>
      </c>
      <c r="L64" s="14">
        <f t="shared" si="0"/>
        <v>14.422481208476794</v>
      </c>
      <c r="M64" s="45"/>
      <c r="N64" s="14">
        <v>20621000</v>
      </c>
      <c r="O64" s="14">
        <f t="shared" si="1"/>
        <v>0</v>
      </c>
    </row>
    <row r="65" spans="1:15" ht="14.25">
      <c r="A65" s="15">
        <v>2</v>
      </c>
      <c r="B65" s="68" t="s">
        <v>34</v>
      </c>
      <c r="C65" s="6"/>
      <c r="D65" s="6"/>
      <c r="E65" s="14">
        <v>1635000</v>
      </c>
      <c r="F65" s="18"/>
      <c r="G65" s="22">
        <v>2400000</v>
      </c>
      <c r="H65" s="22">
        <v>2300000</v>
      </c>
      <c r="I65" s="22"/>
      <c r="J65" s="14">
        <v>2004000</v>
      </c>
      <c r="K65" s="22">
        <v>359406</v>
      </c>
      <c r="L65" s="14">
        <f t="shared" si="0"/>
        <v>17.93443113772455</v>
      </c>
      <c r="M65" s="45"/>
      <c r="N65" s="14">
        <v>2004000</v>
      </c>
      <c r="O65" s="14">
        <f t="shared" si="1"/>
        <v>0</v>
      </c>
    </row>
    <row r="66" spans="1:15" ht="14.25">
      <c r="A66" s="15">
        <v>3</v>
      </c>
      <c r="B66" s="68" t="s">
        <v>35</v>
      </c>
      <c r="C66" s="6"/>
      <c r="D66" s="6"/>
      <c r="E66" s="14">
        <v>705000</v>
      </c>
      <c r="F66" s="18"/>
      <c r="G66" s="22">
        <v>2691000</v>
      </c>
      <c r="H66" s="22">
        <v>2335000</v>
      </c>
      <c r="I66" s="22"/>
      <c r="J66" s="14">
        <v>1832000</v>
      </c>
      <c r="K66" s="22">
        <v>119122.01</v>
      </c>
      <c r="L66" s="14">
        <f t="shared" si="0"/>
        <v>6.502293122270741</v>
      </c>
      <c r="M66" s="45"/>
      <c r="N66" s="14">
        <v>1832000</v>
      </c>
      <c r="O66" s="14">
        <f t="shared" si="1"/>
        <v>0</v>
      </c>
    </row>
    <row r="67" spans="1:15" ht="14.25">
      <c r="A67" s="15">
        <v>4</v>
      </c>
      <c r="B67" s="68" t="s">
        <v>36</v>
      </c>
      <c r="C67" s="6"/>
      <c r="D67" s="6"/>
      <c r="E67" s="14">
        <v>400000</v>
      </c>
      <c r="F67" s="18"/>
      <c r="G67" s="22">
        <v>600000</v>
      </c>
      <c r="H67" s="22">
        <v>600000</v>
      </c>
      <c r="I67" s="22"/>
      <c r="J67" s="14">
        <v>499000</v>
      </c>
      <c r="K67" s="14">
        <v>184342.48</v>
      </c>
      <c r="L67" s="14">
        <f t="shared" si="0"/>
        <v>36.94238076152305</v>
      </c>
      <c r="M67" s="45"/>
      <c r="N67" s="14">
        <v>800000</v>
      </c>
      <c r="O67" s="14">
        <f t="shared" si="1"/>
        <v>301000</v>
      </c>
    </row>
    <row r="68" spans="1:15" ht="15">
      <c r="A68" s="27" t="s">
        <v>32</v>
      </c>
      <c r="B68" s="66"/>
      <c r="C68" s="6"/>
      <c r="D68" s="6"/>
      <c r="E68" s="20">
        <f>SUM(E64:E67)</f>
        <v>12220000</v>
      </c>
      <c r="F68" s="20"/>
      <c r="G68" s="29">
        <f>SUM(G64:G67)</f>
        <v>25751000</v>
      </c>
      <c r="H68" s="29">
        <f>SUM(H64:H67)</f>
        <v>22180000</v>
      </c>
      <c r="I68" s="29"/>
      <c r="J68" s="20">
        <f>SUM(J64:J67)</f>
        <v>24956000</v>
      </c>
      <c r="K68" s="20">
        <f>SUM(K64:K67)</f>
        <v>3636930.34</v>
      </c>
      <c r="L68" s="20">
        <f t="shared" si="0"/>
        <v>14.573370492066035</v>
      </c>
      <c r="M68" s="46"/>
      <c r="N68" s="20">
        <f>SUM(N64:N67)</f>
        <v>25257000</v>
      </c>
      <c r="O68" s="20">
        <f t="shared" si="1"/>
        <v>301000</v>
      </c>
    </row>
    <row r="69" spans="1:15" ht="15">
      <c r="A69" s="12"/>
      <c r="B69" s="71"/>
      <c r="C69" s="21"/>
      <c r="D69" s="21"/>
      <c r="E69" s="21"/>
      <c r="F69" s="21"/>
      <c r="G69" s="29"/>
      <c r="H69" s="29"/>
      <c r="I69" s="29"/>
      <c r="J69" s="20"/>
      <c r="K69" s="14"/>
      <c r="L69" s="20"/>
      <c r="M69" s="45"/>
      <c r="N69" s="14"/>
      <c r="O69" s="14"/>
    </row>
    <row r="70" spans="1:15" ht="15">
      <c r="A70" s="12">
        <v>3</v>
      </c>
      <c r="B70" s="73" t="s">
        <v>37</v>
      </c>
      <c r="C70" s="6"/>
      <c r="D70" s="6"/>
      <c r="E70" s="14"/>
      <c r="F70" s="6"/>
      <c r="G70" s="29"/>
      <c r="H70" s="29"/>
      <c r="I70" s="29"/>
      <c r="J70" s="20"/>
      <c r="K70" s="14"/>
      <c r="L70" s="20"/>
      <c r="M70" s="45"/>
      <c r="N70" s="14"/>
      <c r="O70" s="14"/>
    </row>
    <row r="71" spans="1:15" ht="14.25">
      <c r="A71" s="15">
        <v>1</v>
      </c>
      <c r="B71" s="68" t="s">
        <v>38</v>
      </c>
      <c r="C71" s="6"/>
      <c r="D71" s="6"/>
      <c r="E71" s="14">
        <v>9200000</v>
      </c>
      <c r="F71" s="17"/>
      <c r="G71" s="22">
        <v>15000000</v>
      </c>
      <c r="H71" s="22">
        <v>10000000</v>
      </c>
      <c r="I71" s="22"/>
      <c r="J71" s="14">
        <v>8500000</v>
      </c>
      <c r="K71" s="14">
        <v>2411449.45</v>
      </c>
      <c r="L71" s="14">
        <f t="shared" si="0"/>
        <v>28.36999352941177</v>
      </c>
      <c r="M71" s="45"/>
      <c r="N71" s="14">
        <v>8500000</v>
      </c>
      <c r="O71" s="14">
        <f t="shared" si="1"/>
        <v>0</v>
      </c>
    </row>
    <row r="72" spans="1:15" ht="14.25">
      <c r="A72" s="15">
        <v>2</v>
      </c>
      <c r="B72" s="68" t="s">
        <v>39</v>
      </c>
      <c r="C72" s="6"/>
      <c r="D72" s="6"/>
      <c r="E72" s="14">
        <v>10000000</v>
      </c>
      <c r="F72" s="17"/>
      <c r="G72" s="22">
        <v>18000000</v>
      </c>
      <c r="H72" s="22">
        <v>18000000</v>
      </c>
      <c r="I72" s="22"/>
      <c r="J72" s="14">
        <v>15000000</v>
      </c>
      <c r="K72" s="14">
        <v>4904707.69</v>
      </c>
      <c r="L72" s="14">
        <f t="shared" si="0"/>
        <v>32.69805126666667</v>
      </c>
      <c r="M72" s="45"/>
      <c r="N72" s="14">
        <v>15000000</v>
      </c>
      <c r="O72" s="14">
        <f t="shared" si="1"/>
        <v>0</v>
      </c>
    </row>
    <row r="73" spans="1:15" ht="14.25">
      <c r="A73" s="15">
        <v>3</v>
      </c>
      <c r="B73" s="68" t="s">
        <v>40</v>
      </c>
      <c r="C73" s="6"/>
      <c r="D73" s="6"/>
      <c r="E73" s="14">
        <v>1060000</v>
      </c>
      <c r="F73" s="17"/>
      <c r="G73" s="22">
        <v>1300000</v>
      </c>
      <c r="H73" s="22">
        <v>1300000</v>
      </c>
      <c r="I73" s="22"/>
      <c r="J73" s="14">
        <v>1300000</v>
      </c>
      <c r="K73" s="14">
        <v>371257.49</v>
      </c>
      <c r="L73" s="14">
        <f t="shared" si="0"/>
        <v>28.55826846153846</v>
      </c>
      <c r="M73" s="45"/>
      <c r="N73" s="14">
        <v>1300000</v>
      </c>
      <c r="O73" s="14">
        <f t="shared" si="1"/>
        <v>0</v>
      </c>
    </row>
    <row r="74" spans="1:15" ht="15">
      <c r="A74" s="27" t="s">
        <v>32</v>
      </c>
      <c r="B74" s="66"/>
      <c r="C74" s="6"/>
      <c r="D74" s="6"/>
      <c r="E74" s="20">
        <f>SUM(E71:E73)</f>
        <v>20260000</v>
      </c>
      <c r="F74" s="20"/>
      <c r="G74" s="29">
        <f>SUM(G71:G73)</f>
        <v>34300000</v>
      </c>
      <c r="H74" s="29">
        <f>SUM(H71:H73)</f>
        <v>29300000</v>
      </c>
      <c r="I74" s="29"/>
      <c r="J74" s="29">
        <f>SUM(J71:J73)</f>
        <v>24800000</v>
      </c>
      <c r="K74" s="29">
        <f>SUM(K71:K73)</f>
        <v>7687414.630000001</v>
      </c>
      <c r="L74" s="20">
        <f t="shared" si="0"/>
        <v>30.99763963709678</v>
      </c>
      <c r="M74" s="46"/>
      <c r="N74" s="20">
        <f>SUM(N71:N73)</f>
        <v>24800000</v>
      </c>
      <c r="O74" s="20">
        <f t="shared" si="1"/>
        <v>0</v>
      </c>
    </row>
    <row r="75" spans="1:15" ht="15">
      <c r="A75" s="12"/>
      <c r="B75" s="71"/>
      <c r="C75" s="21"/>
      <c r="D75" s="21"/>
      <c r="E75" s="21"/>
      <c r="F75" s="21"/>
      <c r="G75" s="29"/>
      <c r="H75" s="29"/>
      <c r="I75" s="29"/>
      <c r="J75" s="20"/>
      <c r="K75" s="14"/>
      <c r="L75" s="20"/>
      <c r="M75" s="45"/>
      <c r="N75" s="14"/>
      <c r="O75" s="20"/>
    </row>
    <row r="76" spans="1:15" ht="15">
      <c r="A76" s="49">
        <v>4</v>
      </c>
      <c r="B76" s="67" t="s">
        <v>41</v>
      </c>
      <c r="C76" s="6"/>
      <c r="D76" s="6"/>
      <c r="E76" s="14"/>
      <c r="F76" s="6"/>
      <c r="G76" s="29"/>
      <c r="H76" s="29"/>
      <c r="I76" s="29"/>
      <c r="J76" s="20"/>
      <c r="K76" s="14"/>
      <c r="L76" s="20"/>
      <c r="M76" s="45"/>
      <c r="N76" s="14"/>
      <c r="O76" s="20"/>
    </row>
    <row r="77" spans="1:16" ht="15">
      <c r="A77" s="15">
        <v>1</v>
      </c>
      <c r="B77" s="68" t="s">
        <v>42</v>
      </c>
      <c r="C77" s="6"/>
      <c r="D77" s="6"/>
      <c r="E77" s="14">
        <v>78244560</v>
      </c>
      <c r="F77" s="20"/>
      <c r="G77" s="22">
        <v>97550200</v>
      </c>
      <c r="H77" s="22">
        <v>95510200</v>
      </c>
      <c r="I77" s="22"/>
      <c r="J77" s="22">
        <v>99650000</v>
      </c>
      <c r="K77" s="22">
        <v>26057813.54</v>
      </c>
      <c r="L77" s="14">
        <f aca="true" t="shared" si="2" ref="L77:L140">K77/J77*100</f>
        <v>26.149336216758655</v>
      </c>
      <c r="M77" s="61">
        <v>36377760.33</v>
      </c>
      <c r="N77" s="14">
        <v>96650000</v>
      </c>
      <c r="O77" s="20">
        <f>N77-J77</f>
        <v>-3000000</v>
      </c>
      <c r="P77" s="2"/>
    </row>
    <row r="78" spans="1:15" ht="15">
      <c r="A78" s="15">
        <v>2</v>
      </c>
      <c r="B78" s="68" t="s">
        <v>121</v>
      </c>
      <c r="C78" s="6"/>
      <c r="D78" s="6"/>
      <c r="E78" s="14">
        <v>14564746</v>
      </c>
      <c r="F78" s="20"/>
      <c r="G78" s="22">
        <v>5500000</v>
      </c>
      <c r="H78" s="22">
        <v>5500000</v>
      </c>
      <c r="I78" s="22"/>
      <c r="J78" s="22">
        <v>5340000</v>
      </c>
      <c r="K78" s="22">
        <f>1158768.43+395331.27</f>
        <v>1554099.7</v>
      </c>
      <c r="L78" s="14">
        <f t="shared" si="2"/>
        <v>29.102990636704117</v>
      </c>
      <c r="M78" s="61">
        <v>1409362.08</v>
      </c>
      <c r="N78" s="14">
        <v>5340000</v>
      </c>
      <c r="O78" s="14">
        <f aca="true" t="shared" si="3" ref="O78:O139">N78-J78</f>
        <v>0</v>
      </c>
    </row>
    <row r="79" spans="1:15" ht="15">
      <c r="A79" s="15">
        <v>3</v>
      </c>
      <c r="B79" s="68" t="s">
        <v>43</v>
      </c>
      <c r="C79" s="6"/>
      <c r="D79" s="6"/>
      <c r="E79" s="14">
        <v>14564746</v>
      </c>
      <c r="F79" s="20"/>
      <c r="G79" s="22">
        <v>18446000</v>
      </c>
      <c r="H79" s="22">
        <v>18081000</v>
      </c>
      <c r="I79" s="22"/>
      <c r="J79" s="22">
        <v>18800000</v>
      </c>
      <c r="K79" s="22">
        <v>4842271.89</v>
      </c>
      <c r="L79" s="14">
        <f t="shared" si="2"/>
        <v>25.756765372340425</v>
      </c>
      <c r="M79" s="61">
        <v>6762625.67</v>
      </c>
      <c r="N79" s="14">
        <v>17300350</v>
      </c>
      <c r="O79" s="14">
        <f t="shared" si="3"/>
        <v>-1499650</v>
      </c>
    </row>
    <row r="80" spans="1:15" ht="15">
      <c r="A80" s="27" t="s">
        <v>32</v>
      </c>
      <c r="B80" s="66"/>
      <c r="C80" s="6"/>
      <c r="D80" s="6"/>
      <c r="E80" s="20">
        <f>SUM(E77:E79)</f>
        <v>107374052</v>
      </c>
      <c r="F80" s="20"/>
      <c r="G80" s="29">
        <f>SUM(G77:G79)</f>
        <v>121496200</v>
      </c>
      <c r="H80" s="29">
        <f>SUM(H77:H79)</f>
        <v>119091200</v>
      </c>
      <c r="I80" s="29"/>
      <c r="J80" s="29">
        <f>SUM(J77:J79)</f>
        <v>123790000</v>
      </c>
      <c r="K80" s="29">
        <f>SUM(K77:K79)</f>
        <v>32454185.13</v>
      </c>
      <c r="L80" s="20">
        <f t="shared" si="2"/>
        <v>26.21712992164149</v>
      </c>
      <c r="M80" s="62"/>
      <c r="N80" s="20">
        <f>SUM(N77:N79)</f>
        <v>119290350</v>
      </c>
      <c r="O80" s="20">
        <f t="shared" si="3"/>
        <v>-4499650</v>
      </c>
    </row>
    <row r="81" spans="1:15" ht="15">
      <c r="A81" s="12"/>
      <c r="B81" s="71"/>
      <c r="C81" s="21"/>
      <c r="D81" s="21"/>
      <c r="E81" s="21"/>
      <c r="F81" s="21"/>
      <c r="G81" s="29"/>
      <c r="H81" s="29"/>
      <c r="I81" s="29"/>
      <c r="J81" s="20"/>
      <c r="K81" s="14"/>
      <c r="L81" s="14"/>
      <c r="M81" s="45"/>
      <c r="N81" s="14"/>
      <c r="O81" s="14"/>
    </row>
    <row r="82" spans="1:15" ht="15">
      <c r="A82" s="12">
        <v>5</v>
      </c>
      <c r="B82" s="66" t="s">
        <v>44</v>
      </c>
      <c r="C82" s="6"/>
      <c r="D82" s="6"/>
      <c r="E82" s="14"/>
      <c r="F82" s="6"/>
      <c r="G82" s="29"/>
      <c r="H82" s="29"/>
      <c r="I82" s="29"/>
      <c r="J82" s="20"/>
      <c r="K82" s="14"/>
      <c r="L82" s="14"/>
      <c r="M82" s="45"/>
      <c r="N82" s="14"/>
      <c r="O82" s="14"/>
    </row>
    <row r="83" spans="1:15" ht="14.25">
      <c r="A83" s="15">
        <v>1</v>
      </c>
      <c r="B83" s="16" t="s">
        <v>126</v>
      </c>
      <c r="C83" s="6"/>
      <c r="D83" s="6"/>
      <c r="E83" s="14">
        <v>450000</v>
      </c>
      <c r="F83" s="18"/>
      <c r="G83" s="22">
        <v>900000</v>
      </c>
      <c r="H83" s="22">
        <v>900000</v>
      </c>
      <c r="I83" s="22"/>
      <c r="J83" s="22">
        <v>900000</v>
      </c>
      <c r="K83" s="14">
        <v>315224</v>
      </c>
      <c r="L83" s="14">
        <f t="shared" si="2"/>
        <v>35.02488888888889</v>
      </c>
      <c r="M83" s="45"/>
      <c r="N83" s="14">
        <v>950000</v>
      </c>
      <c r="O83" s="14">
        <f t="shared" si="3"/>
        <v>50000</v>
      </c>
    </row>
    <row r="84" spans="1:15" ht="14.25">
      <c r="A84" s="15">
        <v>2</v>
      </c>
      <c r="B84" s="16" t="s">
        <v>107</v>
      </c>
      <c r="C84" s="6"/>
      <c r="D84" s="6"/>
      <c r="E84" s="14">
        <v>350000</v>
      </c>
      <c r="F84" s="18"/>
      <c r="G84" s="22">
        <v>1500000</v>
      </c>
      <c r="H84" s="22">
        <v>1500000</v>
      </c>
      <c r="I84" s="22"/>
      <c r="J84" s="22">
        <v>1500000</v>
      </c>
      <c r="K84" s="14">
        <v>238925.19</v>
      </c>
      <c r="L84" s="14">
        <f t="shared" si="2"/>
        <v>15.928346</v>
      </c>
      <c r="M84" s="45"/>
      <c r="N84" s="14">
        <v>1500000</v>
      </c>
      <c r="O84" s="14">
        <f t="shared" si="3"/>
        <v>0</v>
      </c>
    </row>
    <row r="85" spans="1:15" ht="14.25">
      <c r="A85" s="15">
        <v>3</v>
      </c>
      <c r="B85" s="16" t="s">
        <v>122</v>
      </c>
      <c r="C85" s="6"/>
      <c r="D85" s="6"/>
      <c r="E85" s="14"/>
      <c r="F85" s="18"/>
      <c r="G85" s="22">
        <v>113000</v>
      </c>
      <c r="H85" s="22">
        <v>0</v>
      </c>
      <c r="I85" s="22"/>
      <c r="J85" s="22">
        <v>800000</v>
      </c>
      <c r="K85" s="14">
        <v>0</v>
      </c>
      <c r="L85" s="14">
        <f t="shared" si="2"/>
        <v>0</v>
      </c>
      <c r="M85" s="61"/>
      <c r="N85" s="14">
        <v>800000</v>
      </c>
      <c r="O85" s="14">
        <f t="shared" si="3"/>
        <v>0</v>
      </c>
    </row>
    <row r="86" spans="1:15" ht="14.25">
      <c r="A86" s="15">
        <v>4</v>
      </c>
      <c r="B86" s="16" t="s">
        <v>104</v>
      </c>
      <c r="C86" s="6"/>
      <c r="D86" s="6"/>
      <c r="E86" s="14">
        <v>350000</v>
      </c>
      <c r="F86" s="18"/>
      <c r="G86" s="22">
        <v>950000</v>
      </c>
      <c r="H86" s="22">
        <v>800000</v>
      </c>
      <c r="I86" s="22"/>
      <c r="J86" s="22">
        <v>600000</v>
      </c>
      <c r="K86" s="14">
        <v>0</v>
      </c>
      <c r="L86" s="14">
        <f t="shared" si="2"/>
        <v>0</v>
      </c>
      <c r="M86" s="45"/>
      <c r="N86" s="14">
        <v>600000</v>
      </c>
      <c r="O86" s="14">
        <f t="shared" si="3"/>
        <v>0</v>
      </c>
    </row>
    <row r="87" spans="1:15" ht="14.25">
      <c r="A87" s="15">
        <v>5</v>
      </c>
      <c r="B87" s="16" t="s">
        <v>45</v>
      </c>
      <c r="C87" s="6"/>
      <c r="D87" s="6"/>
      <c r="E87" s="14">
        <v>200000</v>
      </c>
      <c r="F87" s="18"/>
      <c r="G87" s="22">
        <v>500000</v>
      </c>
      <c r="H87" s="22">
        <v>500000</v>
      </c>
      <c r="I87" s="22"/>
      <c r="J87" s="22">
        <v>600000</v>
      </c>
      <c r="K87" s="14">
        <v>134427.95</v>
      </c>
      <c r="L87" s="14">
        <f t="shared" si="2"/>
        <v>22.404658333333334</v>
      </c>
      <c r="M87" s="61"/>
      <c r="N87" s="14">
        <v>4270000</v>
      </c>
      <c r="O87" s="14">
        <f t="shared" si="3"/>
        <v>3670000</v>
      </c>
    </row>
    <row r="88" spans="1:16" ht="14.25">
      <c r="A88" s="15">
        <v>6</v>
      </c>
      <c r="B88" s="16" t="s">
        <v>46</v>
      </c>
      <c r="C88" s="6"/>
      <c r="D88" s="6"/>
      <c r="E88" s="14">
        <v>90000</v>
      </c>
      <c r="F88" s="18"/>
      <c r="G88" s="22">
        <v>300000</v>
      </c>
      <c r="H88" s="22">
        <v>300000</v>
      </c>
      <c r="I88" s="22"/>
      <c r="J88" s="22">
        <v>200000</v>
      </c>
      <c r="K88" s="14">
        <v>5400</v>
      </c>
      <c r="L88" s="14">
        <f t="shared" si="2"/>
        <v>2.7</v>
      </c>
      <c r="M88" s="45"/>
      <c r="N88" s="14">
        <v>200000</v>
      </c>
      <c r="O88" s="14">
        <f t="shared" si="3"/>
        <v>0</v>
      </c>
      <c r="P88" s="2"/>
    </row>
    <row r="89" spans="1:16" ht="14.25">
      <c r="A89" s="15">
        <v>7</v>
      </c>
      <c r="B89" s="16" t="s">
        <v>47</v>
      </c>
      <c r="C89" s="6"/>
      <c r="D89" s="6"/>
      <c r="E89" s="14">
        <v>100000</v>
      </c>
      <c r="F89" s="18"/>
      <c r="G89" s="22">
        <v>130000</v>
      </c>
      <c r="H89" s="22">
        <v>130000</v>
      </c>
      <c r="I89" s="22"/>
      <c r="J89" s="22">
        <v>50000</v>
      </c>
      <c r="K89" s="14">
        <v>2303</v>
      </c>
      <c r="L89" s="14">
        <f t="shared" si="2"/>
        <v>4.606</v>
      </c>
      <c r="M89" s="45"/>
      <c r="N89" s="14">
        <v>50000</v>
      </c>
      <c r="O89" s="14">
        <f t="shared" si="3"/>
        <v>0</v>
      </c>
      <c r="P89" s="2"/>
    </row>
    <row r="90" spans="1:15" ht="14.25">
      <c r="A90" s="15">
        <v>8</v>
      </c>
      <c r="B90" s="16" t="s">
        <v>102</v>
      </c>
      <c r="C90" s="6"/>
      <c r="D90" s="6"/>
      <c r="E90" s="14">
        <v>3700000</v>
      </c>
      <c r="F90" s="18"/>
      <c r="G90" s="22">
        <v>30000</v>
      </c>
      <c r="H90" s="22">
        <v>30000</v>
      </c>
      <c r="I90" s="22"/>
      <c r="J90" s="22">
        <v>30000</v>
      </c>
      <c r="K90" s="14">
        <v>0</v>
      </c>
      <c r="L90" s="14">
        <f t="shared" si="2"/>
        <v>0</v>
      </c>
      <c r="M90" s="45"/>
      <c r="N90" s="14">
        <v>30000</v>
      </c>
      <c r="O90" s="14">
        <f t="shared" si="3"/>
        <v>0</v>
      </c>
    </row>
    <row r="91" spans="1:15" ht="14.25">
      <c r="A91" s="15">
        <v>9</v>
      </c>
      <c r="B91" s="16" t="s">
        <v>48</v>
      </c>
      <c r="C91" s="6"/>
      <c r="D91" s="6"/>
      <c r="E91" s="14"/>
      <c r="F91" s="18"/>
      <c r="G91" s="22">
        <v>30000</v>
      </c>
      <c r="H91" s="22">
        <v>30000</v>
      </c>
      <c r="I91" s="22"/>
      <c r="J91" s="22">
        <v>30000</v>
      </c>
      <c r="K91" s="14">
        <v>1958.33</v>
      </c>
      <c r="L91" s="14">
        <f t="shared" si="2"/>
        <v>6.5277666666666665</v>
      </c>
      <c r="M91" s="45"/>
      <c r="N91" s="14">
        <v>30000</v>
      </c>
      <c r="O91" s="14">
        <f t="shared" si="3"/>
        <v>0</v>
      </c>
    </row>
    <row r="92" spans="1:15" ht="14.25">
      <c r="A92" s="15">
        <v>10</v>
      </c>
      <c r="B92" s="30" t="s">
        <v>103</v>
      </c>
      <c r="C92" s="30"/>
      <c r="D92" s="6"/>
      <c r="E92" s="14"/>
      <c r="F92" s="18"/>
      <c r="G92" s="22">
        <v>15000</v>
      </c>
      <c r="H92" s="22">
        <v>15000</v>
      </c>
      <c r="I92" s="22"/>
      <c r="J92" s="22">
        <v>15000</v>
      </c>
      <c r="K92" s="14">
        <v>0</v>
      </c>
      <c r="L92" s="14">
        <f t="shared" si="2"/>
        <v>0</v>
      </c>
      <c r="M92" s="45"/>
      <c r="N92" s="14">
        <v>15000</v>
      </c>
      <c r="O92" s="14">
        <f t="shared" si="3"/>
        <v>0</v>
      </c>
    </row>
    <row r="93" spans="1:15" ht="14.25">
      <c r="A93" s="15">
        <v>11</v>
      </c>
      <c r="B93" s="16" t="s">
        <v>49</v>
      </c>
      <c r="C93" s="6"/>
      <c r="D93" s="6"/>
      <c r="E93" s="14"/>
      <c r="F93" s="18"/>
      <c r="G93" s="22">
        <v>8300000</v>
      </c>
      <c r="H93" s="22">
        <v>8800000</v>
      </c>
      <c r="I93" s="22"/>
      <c r="J93" s="22">
        <v>8800000</v>
      </c>
      <c r="K93" s="42">
        <f>1774575.9+669971.89</f>
        <v>2444547.79</v>
      </c>
      <c r="L93" s="14">
        <f t="shared" si="2"/>
        <v>27.77895215909091</v>
      </c>
      <c r="M93" s="45"/>
      <c r="N93" s="14">
        <v>8800000</v>
      </c>
      <c r="O93" s="14">
        <f t="shared" si="3"/>
        <v>0</v>
      </c>
    </row>
    <row r="94" spans="1:15" ht="15">
      <c r="A94" s="27" t="s">
        <v>32</v>
      </c>
      <c r="B94" s="66"/>
      <c r="C94" s="6"/>
      <c r="D94" s="6"/>
      <c r="E94" s="20">
        <f>SUM(E83:E90)</f>
        <v>5240000</v>
      </c>
      <c r="F94" s="20"/>
      <c r="G94" s="29">
        <f>SUM(G83:G93)</f>
        <v>12768000</v>
      </c>
      <c r="H94" s="29">
        <f>SUM(H83:H93)</f>
        <v>13005000</v>
      </c>
      <c r="I94" s="29"/>
      <c r="J94" s="29">
        <f>SUM(J83:J93)</f>
        <v>13525000</v>
      </c>
      <c r="K94" s="29">
        <f>SUM(K83:K93)</f>
        <v>3142786.26</v>
      </c>
      <c r="L94" s="20">
        <f t="shared" si="2"/>
        <v>23.236866987060996</v>
      </c>
      <c r="M94" s="46"/>
      <c r="N94" s="20">
        <f>SUM(N83:N93)</f>
        <v>17245000</v>
      </c>
      <c r="O94" s="20">
        <f t="shared" si="3"/>
        <v>3720000</v>
      </c>
    </row>
    <row r="95" spans="1:15" ht="15">
      <c r="A95" s="12">
        <v>6</v>
      </c>
      <c r="B95" s="67" t="s">
        <v>133</v>
      </c>
      <c r="C95" s="27"/>
      <c r="D95" s="27"/>
      <c r="E95" s="27"/>
      <c r="F95" s="27"/>
      <c r="G95" s="29"/>
      <c r="H95" s="29"/>
      <c r="I95" s="29"/>
      <c r="J95" s="29"/>
      <c r="K95" s="14"/>
      <c r="L95" s="14"/>
      <c r="M95" s="45"/>
      <c r="N95" s="14"/>
      <c r="O95" s="14"/>
    </row>
    <row r="96" spans="1:15" ht="14.25">
      <c r="A96" s="15">
        <v>1</v>
      </c>
      <c r="B96" s="68" t="s">
        <v>50</v>
      </c>
      <c r="C96" s="6"/>
      <c r="D96" s="6"/>
      <c r="E96" s="14">
        <v>4450000</v>
      </c>
      <c r="F96" s="18"/>
      <c r="G96" s="22">
        <v>150000</v>
      </c>
      <c r="H96" s="22">
        <v>150000</v>
      </c>
      <c r="I96" s="22"/>
      <c r="J96" s="22">
        <v>499000</v>
      </c>
      <c r="K96" s="14">
        <v>28330.12</v>
      </c>
      <c r="L96" s="14">
        <f t="shared" si="2"/>
        <v>5.67737875751503</v>
      </c>
      <c r="M96" s="45"/>
      <c r="N96" s="14">
        <v>499000</v>
      </c>
      <c r="O96" s="14">
        <f t="shared" si="3"/>
        <v>0</v>
      </c>
    </row>
    <row r="97" spans="1:15" ht="14.25">
      <c r="A97" s="15">
        <v>3</v>
      </c>
      <c r="B97" s="68" t="s">
        <v>51</v>
      </c>
      <c r="C97" s="6"/>
      <c r="D97" s="6"/>
      <c r="E97" s="14">
        <v>350000</v>
      </c>
      <c r="F97" s="31"/>
      <c r="G97" s="22">
        <v>5400000</v>
      </c>
      <c r="H97" s="22">
        <v>5400000</v>
      </c>
      <c r="I97" s="22"/>
      <c r="J97" s="22">
        <v>6000000</v>
      </c>
      <c r="K97" s="14">
        <v>3679083.76</v>
      </c>
      <c r="L97" s="14">
        <f t="shared" si="2"/>
        <v>61.31806266666666</v>
      </c>
      <c r="M97" s="45"/>
      <c r="N97" s="14">
        <v>11000000</v>
      </c>
      <c r="O97" s="14">
        <f t="shared" si="3"/>
        <v>5000000</v>
      </c>
    </row>
    <row r="98" spans="1:15" ht="14.25">
      <c r="A98" s="15">
        <v>4</v>
      </c>
      <c r="B98" s="68" t="s">
        <v>130</v>
      </c>
      <c r="C98" s="6"/>
      <c r="D98" s="6"/>
      <c r="E98" s="14"/>
      <c r="F98" s="31"/>
      <c r="G98" s="22"/>
      <c r="H98" s="22"/>
      <c r="I98" s="22"/>
      <c r="J98" s="22">
        <v>600000</v>
      </c>
      <c r="K98" s="14">
        <v>544727.57</v>
      </c>
      <c r="L98" s="14">
        <f t="shared" si="2"/>
        <v>90.78792833333333</v>
      </c>
      <c r="M98" s="45"/>
      <c r="N98" s="14">
        <v>544727.57</v>
      </c>
      <c r="O98" s="14">
        <f t="shared" si="3"/>
        <v>-55272.43000000005</v>
      </c>
    </row>
    <row r="99" spans="1:15" ht="15">
      <c r="A99" s="27" t="s">
        <v>32</v>
      </c>
      <c r="B99" s="66"/>
      <c r="C99" s="6"/>
      <c r="D99" s="6"/>
      <c r="E99" s="20">
        <f>SUM(E96:E97)</f>
        <v>4800000</v>
      </c>
      <c r="F99" s="20"/>
      <c r="G99" s="29">
        <f>SUM(G96:G97)</f>
        <v>5550000</v>
      </c>
      <c r="H99" s="29">
        <f>SUM(H96:H97)</f>
        <v>5550000</v>
      </c>
      <c r="I99" s="29"/>
      <c r="J99" s="29">
        <f>SUM(J96:J98)</f>
        <v>7099000</v>
      </c>
      <c r="K99" s="29">
        <f>SUM(K96:K98)</f>
        <v>4252141.45</v>
      </c>
      <c r="L99" s="20">
        <f t="shared" si="2"/>
        <v>59.89775250035216</v>
      </c>
      <c r="M99" s="46"/>
      <c r="N99" s="20">
        <f>SUM(N96:N98)</f>
        <v>12043727.57</v>
      </c>
      <c r="O99" s="20">
        <f t="shared" si="3"/>
        <v>4944727.57</v>
      </c>
    </row>
    <row r="100" spans="1:15" ht="15">
      <c r="A100" s="27"/>
      <c r="B100" s="66"/>
      <c r="C100" s="27"/>
      <c r="D100" s="27"/>
      <c r="E100" s="27"/>
      <c r="F100" s="27"/>
      <c r="G100" s="29"/>
      <c r="H100" s="29"/>
      <c r="I100" s="29"/>
      <c r="J100" s="29"/>
      <c r="K100" s="14"/>
      <c r="L100" s="14"/>
      <c r="M100" s="45"/>
      <c r="N100" s="14"/>
      <c r="O100" s="14"/>
    </row>
    <row r="101" spans="1:15" ht="15">
      <c r="A101" s="44">
        <v>7</v>
      </c>
      <c r="B101" s="69" t="s">
        <v>134</v>
      </c>
      <c r="C101" s="6"/>
      <c r="D101" s="6"/>
      <c r="E101" s="20"/>
      <c r="F101" s="20"/>
      <c r="G101" s="29"/>
      <c r="H101" s="29"/>
      <c r="I101" s="29"/>
      <c r="J101" s="29"/>
      <c r="K101" s="14"/>
      <c r="L101" s="20"/>
      <c r="M101" s="45"/>
      <c r="N101" s="14"/>
      <c r="O101" s="14"/>
    </row>
    <row r="102" spans="1:15" ht="15">
      <c r="A102" s="32">
        <v>1</v>
      </c>
      <c r="B102" s="70" t="s">
        <v>109</v>
      </c>
      <c r="C102" s="6"/>
      <c r="D102" s="6"/>
      <c r="E102" s="20"/>
      <c r="F102" s="20"/>
      <c r="G102" s="29">
        <v>0</v>
      </c>
      <c r="H102" s="29">
        <v>500000</v>
      </c>
      <c r="I102" s="29"/>
      <c r="J102" s="29">
        <v>500000</v>
      </c>
      <c r="K102" s="29">
        <v>0</v>
      </c>
      <c r="L102" s="20">
        <f t="shared" si="2"/>
        <v>0</v>
      </c>
      <c r="M102" s="46"/>
      <c r="N102" s="20">
        <v>500000</v>
      </c>
      <c r="O102" s="20">
        <f t="shared" si="3"/>
        <v>0</v>
      </c>
    </row>
    <row r="103" spans="1:15" ht="15">
      <c r="A103" s="30"/>
      <c r="B103" s="71"/>
      <c r="C103" s="30"/>
      <c r="D103" s="30"/>
      <c r="E103" s="30"/>
      <c r="F103" s="30"/>
      <c r="G103" s="29"/>
      <c r="H103" s="29"/>
      <c r="I103" s="29"/>
      <c r="J103" s="29"/>
      <c r="K103" s="14"/>
      <c r="L103" s="20"/>
      <c r="M103" s="45"/>
      <c r="N103" s="14"/>
      <c r="O103" s="14"/>
    </row>
    <row r="104" spans="1:15" ht="15">
      <c r="A104" s="12">
        <v>8</v>
      </c>
      <c r="B104" s="66" t="s">
        <v>52</v>
      </c>
      <c r="C104" s="6"/>
      <c r="D104" s="6"/>
      <c r="E104" s="14"/>
      <c r="F104" s="20"/>
      <c r="G104" s="29"/>
      <c r="H104" s="29"/>
      <c r="I104" s="29"/>
      <c r="J104" s="29"/>
      <c r="K104" s="14"/>
      <c r="L104" s="14"/>
      <c r="M104" s="45"/>
      <c r="N104" s="14"/>
      <c r="O104" s="14"/>
    </row>
    <row r="105" spans="1:15" ht="14.25">
      <c r="A105" s="15">
        <v>1</v>
      </c>
      <c r="B105" s="16" t="s">
        <v>113</v>
      </c>
      <c r="C105" s="6"/>
      <c r="D105" s="6"/>
      <c r="E105" s="14"/>
      <c r="F105" s="6"/>
      <c r="G105" s="22">
        <v>1880000</v>
      </c>
      <c r="H105" s="22">
        <v>2000000</v>
      </c>
      <c r="I105" s="22"/>
      <c r="J105" s="22">
        <v>1400000</v>
      </c>
      <c r="K105" s="14">
        <v>358696.8</v>
      </c>
      <c r="L105" s="14">
        <f t="shared" si="2"/>
        <v>25.621199999999998</v>
      </c>
      <c r="M105" s="45"/>
      <c r="N105" s="14">
        <v>1400000</v>
      </c>
      <c r="O105" s="14">
        <f t="shared" si="3"/>
        <v>0</v>
      </c>
    </row>
    <row r="106" spans="1:15" ht="14.25">
      <c r="A106" s="15">
        <v>2</v>
      </c>
      <c r="B106" s="16" t="s">
        <v>53</v>
      </c>
      <c r="C106" s="6"/>
      <c r="D106" s="6"/>
      <c r="E106" s="14">
        <v>750000</v>
      </c>
      <c r="F106" s="14"/>
      <c r="G106" s="22">
        <v>1000000</v>
      </c>
      <c r="H106" s="22">
        <v>700000</v>
      </c>
      <c r="I106" s="22"/>
      <c r="J106" s="22">
        <v>499000</v>
      </c>
      <c r="K106" s="14">
        <v>4725.66</v>
      </c>
      <c r="L106" s="14">
        <f t="shared" si="2"/>
        <v>0.9470260521042084</v>
      </c>
      <c r="M106" s="61"/>
      <c r="N106" s="14">
        <v>499000</v>
      </c>
      <c r="O106" s="14">
        <f t="shared" si="3"/>
        <v>0</v>
      </c>
    </row>
    <row r="107" spans="1:15" ht="14.25">
      <c r="A107" s="15">
        <v>3</v>
      </c>
      <c r="B107" s="33" t="s">
        <v>91</v>
      </c>
      <c r="C107" s="6"/>
      <c r="D107" s="6"/>
      <c r="E107" s="14">
        <v>2000000</v>
      </c>
      <c r="F107" s="17"/>
      <c r="G107" s="22">
        <v>100000</v>
      </c>
      <c r="H107" s="22">
        <v>100000</v>
      </c>
      <c r="I107" s="22"/>
      <c r="J107" s="22">
        <v>300000</v>
      </c>
      <c r="K107" s="14">
        <v>24366.64</v>
      </c>
      <c r="L107" s="14">
        <f t="shared" si="2"/>
        <v>8.122213333333333</v>
      </c>
      <c r="M107" s="45"/>
      <c r="N107" s="14">
        <v>300000</v>
      </c>
      <c r="O107" s="14">
        <f t="shared" si="3"/>
        <v>0</v>
      </c>
    </row>
    <row r="108" spans="1:15" ht="14.25">
      <c r="A108" s="15">
        <v>4</v>
      </c>
      <c r="B108" s="16" t="s">
        <v>92</v>
      </c>
      <c r="C108" s="6"/>
      <c r="D108" s="6"/>
      <c r="E108" s="14">
        <v>120000</v>
      </c>
      <c r="F108" s="17"/>
      <c r="G108" s="22">
        <v>7660000</v>
      </c>
      <c r="H108" s="22">
        <v>5720000</v>
      </c>
      <c r="I108" s="22"/>
      <c r="J108" s="14">
        <v>6417000</v>
      </c>
      <c r="K108" s="14">
        <v>1319695.46</v>
      </c>
      <c r="L108" s="14">
        <f t="shared" si="2"/>
        <v>20.56561414991429</v>
      </c>
      <c r="M108" s="45"/>
      <c r="N108" s="14">
        <v>6417000</v>
      </c>
      <c r="O108" s="14">
        <f t="shared" si="3"/>
        <v>0</v>
      </c>
    </row>
    <row r="109" spans="1:15" ht="14.25">
      <c r="A109" s="15">
        <v>5</v>
      </c>
      <c r="B109" s="16" t="s">
        <v>54</v>
      </c>
      <c r="C109" s="6"/>
      <c r="D109" s="6"/>
      <c r="E109" s="14">
        <v>4215000</v>
      </c>
      <c r="F109" s="17"/>
      <c r="G109" s="22">
        <v>132000</v>
      </c>
      <c r="H109" s="22">
        <v>60000</v>
      </c>
      <c r="I109" s="22"/>
      <c r="J109" s="14">
        <v>360000</v>
      </c>
      <c r="K109" s="14">
        <v>360000</v>
      </c>
      <c r="L109" s="14">
        <f t="shared" si="2"/>
        <v>100</v>
      </c>
      <c r="M109" s="45"/>
      <c r="N109" s="14">
        <v>360000</v>
      </c>
      <c r="O109" s="14">
        <f t="shared" si="3"/>
        <v>0</v>
      </c>
    </row>
    <row r="110" spans="1:15" ht="14.25">
      <c r="A110" s="15">
        <v>6</v>
      </c>
      <c r="B110" s="16" t="s">
        <v>93</v>
      </c>
      <c r="C110" s="6"/>
      <c r="D110" s="6"/>
      <c r="E110" s="14">
        <v>500000</v>
      </c>
      <c r="F110" s="17"/>
      <c r="G110" s="22">
        <v>270000</v>
      </c>
      <c r="H110" s="22">
        <v>270000</v>
      </c>
      <c r="I110" s="22"/>
      <c r="J110" s="14">
        <v>1000000</v>
      </c>
      <c r="K110" s="14">
        <v>251365.47</v>
      </c>
      <c r="L110" s="14">
        <f t="shared" si="2"/>
        <v>25.136546999999997</v>
      </c>
      <c r="M110" s="45"/>
      <c r="N110" s="14">
        <v>1000000</v>
      </c>
      <c r="O110" s="14">
        <f t="shared" si="3"/>
        <v>0</v>
      </c>
    </row>
    <row r="111" spans="1:15" ht="15">
      <c r="A111" s="27" t="s">
        <v>32</v>
      </c>
      <c r="B111" s="27"/>
      <c r="C111" s="6"/>
      <c r="D111" s="6"/>
      <c r="E111" s="14">
        <v>300000</v>
      </c>
      <c r="F111" s="17"/>
      <c r="G111" s="29">
        <f>SUM(G105:G110)</f>
        <v>11042000</v>
      </c>
      <c r="H111" s="29">
        <f>SUM(H105:H110)</f>
        <v>8850000</v>
      </c>
      <c r="I111" s="29"/>
      <c r="J111" s="20">
        <f>SUM(J105:J110)</f>
        <v>9976000</v>
      </c>
      <c r="K111" s="20">
        <f>SUM(K105:K110)</f>
        <v>2318850.0300000003</v>
      </c>
      <c r="L111" s="20">
        <f t="shared" si="2"/>
        <v>23.24428658781075</v>
      </c>
      <c r="M111" s="45"/>
      <c r="N111" s="20">
        <f>SUM(N105:N110)</f>
        <v>9976000</v>
      </c>
      <c r="O111" s="20">
        <f t="shared" si="3"/>
        <v>0</v>
      </c>
    </row>
    <row r="112" spans="1:15" ht="15">
      <c r="A112" s="27"/>
      <c r="B112" s="27"/>
      <c r="C112" s="6"/>
      <c r="D112" s="6"/>
      <c r="E112" s="14"/>
      <c r="F112" s="17"/>
      <c r="G112" s="29"/>
      <c r="H112" s="29"/>
      <c r="I112" s="29"/>
      <c r="J112" s="20"/>
      <c r="K112" s="20"/>
      <c r="L112" s="14"/>
      <c r="M112" s="45"/>
      <c r="N112" s="14"/>
      <c r="O112" s="14"/>
    </row>
    <row r="113" spans="1:15" ht="15">
      <c r="A113" s="44">
        <v>9</v>
      </c>
      <c r="B113" s="27" t="s">
        <v>135</v>
      </c>
      <c r="C113" s="6"/>
      <c r="D113" s="6"/>
      <c r="E113" s="14"/>
      <c r="F113" s="17"/>
      <c r="G113" s="29"/>
      <c r="H113" s="29"/>
      <c r="I113" s="29"/>
      <c r="J113" s="20"/>
      <c r="K113" s="14"/>
      <c r="L113" s="14"/>
      <c r="M113" s="45"/>
      <c r="N113" s="14"/>
      <c r="O113" s="14"/>
    </row>
    <row r="114" spans="1:15" ht="15">
      <c r="A114" s="32">
        <v>1</v>
      </c>
      <c r="B114" s="30" t="s">
        <v>116</v>
      </c>
      <c r="C114" s="6"/>
      <c r="D114" s="6"/>
      <c r="E114" s="14"/>
      <c r="F114" s="17"/>
      <c r="G114" s="29">
        <v>70000</v>
      </c>
      <c r="H114" s="29">
        <v>70000</v>
      </c>
      <c r="I114" s="29"/>
      <c r="J114" s="29">
        <v>1130000</v>
      </c>
      <c r="K114" s="20">
        <v>185899.76</v>
      </c>
      <c r="L114" s="20">
        <f t="shared" si="2"/>
        <v>16.451306194690265</v>
      </c>
      <c r="M114" s="46"/>
      <c r="N114" s="20">
        <v>1130000</v>
      </c>
      <c r="O114" s="20">
        <f t="shared" si="3"/>
        <v>0</v>
      </c>
    </row>
    <row r="115" spans="1:15" ht="15">
      <c r="A115" s="32"/>
      <c r="B115" s="30"/>
      <c r="C115" s="6"/>
      <c r="D115" s="6"/>
      <c r="E115" s="14"/>
      <c r="F115" s="17"/>
      <c r="G115" s="29"/>
      <c r="H115" s="29"/>
      <c r="I115" s="29"/>
      <c r="J115" s="29"/>
      <c r="K115" s="20"/>
      <c r="L115" s="14"/>
      <c r="M115" s="46"/>
      <c r="N115" s="14"/>
      <c r="O115" s="14"/>
    </row>
    <row r="116" spans="1:15" ht="15">
      <c r="A116" s="12">
        <v>10</v>
      </c>
      <c r="B116" s="19" t="s">
        <v>56</v>
      </c>
      <c r="C116" s="6"/>
      <c r="D116" s="6"/>
      <c r="E116" s="14"/>
      <c r="F116" s="6"/>
      <c r="G116" s="29"/>
      <c r="H116" s="29"/>
      <c r="I116" s="29"/>
      <c r="J116" s="29"/>
      <c r="K116" s="14"/>
      <c r="L116" s="14"/>
      <c r="M116" s="45"/>
      <c r="N116" s="14"/>
      <c r="O116" s="14"/>
    </row>
    <row r="117" spans="1:15" ht="15">
      <c r="A117" s="15">
        <v>1</v>
      </c>
      <c r="B117" s="16" t="s">
        <v>57</v>
      </c>
      <c r="C117" s="6"/>
      <c r="D117" s="6"/>
      <c r="E117" s="14"/>
      <c r="F117" s="6"/>
      <c r="G117" s="29">
        <v>16100000</v>
      </c>
      <c r="H117" s="29">
        <v>16100000</v>
      </c>
      <c r="I117" s="29"/>
      <c r="J117" s="29">
        <v>18000000</v>
      </c>
      <c r="K117" s="20">
        <v>6292534.79</v>
      </c>
      <c r="L117" s="20">
        <f t="shared" si="2"/>
        <v>34.95852661111111</v>
      </c>
      <c r="M117" s="46"/>
      <c r="N117" s="20">
        <v>18000000</v>
      </c>
      <c r="O117" s="20">
        <f t="shared" si="3"/>
        <v>0</v>
      </c>
    </row>
    <row r="118" spans="1:15" ht="15">
      <c r="A118" s="15"/>
      <c r="B118" s="16"/>
      <c r="C118" s="6"/>
      <c r="D118" s="6"/>
      <c r="E118" s="14"/>
      <c r="F118" s="6"/>
      <c r="G118" s="29"/>
      <c r="H118" s="29"/>
      <c r="I118" s="29"/>
      <c r="J118" s="29"/>
      <c r="K118" s="20"/>
      <c r="L118" s="14"/>
      <c r="M118" s="46"/>
      <c r="N118" s="14"/>
      <c r="O118" s="14"/>
    </row>
    <row r="119" spans="1:15" ht="15">
      <c r="A119" s="12">
        <v>11</v>
      </c>
      <c r="B119" s="19" t="s">
        <v>58</v>
      </c>
      <c r="C119" s="6"/>
      <c r="D119" s="6"/>
      <c r="E119" s="14"/>
      <c r="F119" s="6"/>
      <c r="G119" s="29"/>
      <c r="H119" s="29"/>
      <c r="I119" s="29"/>
      <c r="J119" s="29"/>
      <c r="K119" s="14"/>
      <c r="L119" s="14"/>
      <c r="M119" s="45"/>
      <c r="N119" s="14"/>
      <c r="O119" s="14"/>
    </row>
    <row r="120" spans="1:15" ht="15">
      <c r="A120" s="15">
        <v>1</v>
      </c>
      <c r="B120" s="16" t="s">
        <v>59</v>
      </c>
      <c r="C120" s="6"/>
      <c r="D120" s="6"/>
      <c r="E120" s="14"/>
      <c r="F120" s="6"/>
      <c r="G120" s="29"/>
      <c r="H120" s="29"/>
      <c r="I120" s="29"/>
      <c r="J120" s="29"/>
      <c r="K120" s="14"/>
      <c r="L120" s="20"/>
      <c r="M120" s="45"/>
      <c r="N120" s="14"/>
      <c r="O120" s="14"/>
    </row>
    <row r="121" spans="1:15" ht="14.25">
      <c r="A121" s="15"/>
      <c r="B121" s="16" t="s">
        <v>60</v>
      </c>
      <c r="C121" s="6"/>
      <c r="D121" s="6"/>
      <c r="E121" s="14">
        <v>1600000</v>
      </c>
      <c r="F121" s="14"/>
      <c r="G121" s="22">
        <v>2200000</v>
      </c>
      <c r="H121" s="22">
        <v>3000000</v>
      </c>
      <c r="I121" s="22"/>
      <c r="J121" s="22">
        <v>3000000</v>
      </c>
      <c r="K121" s="14">
        <v>550276</v>
      </c>
      <c r="L121" s="14">
        <f t="shared" si="2"/>
        <v>18.342533333333332</v>
      </c>
      <c r="M121" s="45"/>
      <c r="N121" s="14">
        <v>3000000</v>
      </c>
      <c r="O121" s="14">
        <f t="shared" si="3"/>
        <v>0</v>
      </c>
    </row>
    <row r="122" spans="1:15" ht="14.25">
      <c r="A122" s="15"/>
      <c r="B122" s="16" t="s">
        <v>61</v>
      </c>
      <c r="C122" s="6"/>
      <c r="D122" s="6"/>
      <c r="E122" s="14">
        <v>50000</v>
      </c>
      <c r="F122" s="14"/>
      <c r="G122" s="22">
        <v>50000</v>
      </c>
      <c r="H122" s="22">
        <v>50000</v>
      </c>
      <c r="I122" s="22"/>
      <c r="J122" s="22">
        <v>50000</v>
      </c>
      <c r="K122" s="14">
        <v>0</v>
      </c>
      <c r="L122" s="14">
        <f t="shared" si="2"/>
        <v>0</v>
      </c>
      <c r="M122" s="45"/>
      <c r="N122" s="14">
        <v>50000</v>
      </c>
      <c r="O122" s="14">
        <f t="shared" si="3"/>
        <v>0</v>
      </c>
    </row>
    <row r="123" spans="1:15" ht="14.25">
      <c r="A123" s="15"/>
      <c r="B123" s="16" t="s">
        <v>62</v>
      </c>
      <c r="C123" s="6"/>
      <c r="D123" s="6"/>
      <c r="E123" s="14">
        <v>70000</v>
      </c>
      <c r="F123" s="14"/>
      <c r="G123" s="22">
        <v>390000</v>
      </c>
      <c r="H123" s="22">
        <v>450000</v>
      </c>
      <c r="I123" s="22"/>
      <c r="J123" s="22">
        <v>499000</v>
      </c>
      <c r="K123" s="14">
        <v>0</v>
      </c>
      <c r="L123" s="14">
        <f t="shared" si="2"/>
        <v>0</v>
      </c>
      <c r="M123" s="45"/>
      <c r="N123" s="22">
        <v>499000</v>
      </c>
      <c r="O123" s="14">
        <f t="shared" si="3"/>
        <v>0</v>
      </c>
    </row>
    <row r="124" spans="1:15" ht="14.25">
      <c r="A124" s="15"/>
      <c r="B124" s="16" t="s">
        <v>63</v>
      </c>
      <c r="C124" s="6"/>
      <c r="D124" s="6"/>
      <c r="E124" s="14">
        <v>50000</v>
      </c>
      <c r="F124" s="14"/>
      <c r="G124" s="22">
        <v>200000</v>
      </c>
      <c r="H124" s="22">
        <v>100000</v>
      </c>
      <c r="I124" s="22"/>
      <c r="J124" s="22">
        <v>200000</v>
      </c>
      <c r="K124" s="14">
        <v>0</v>
      </c>
      <c r="L124" s="14">
        <f t="shared" si="2"/>
        <v>0</v>
      </c>
      <c r="M124" s="45"/>
      <c r="N124" s="22">
        <v>200000</v>
      </c>
      <c r="O124" s="14">
        <f t="shared" si="3"/>
        <v>0</v>
      </c>
    </row>
    <row r="125" spans="1:15" ht="14.25">
      <c r="A125" s="15"/>
      <c r="B125" s="33" t="s">
        <v>94</v>
      </c>
      <c r="C125" s="6"/>
      <c r="D125" s="6"/>
      <c r="E125" s="14">
        <v>180000</v>
      </c>
      <c r="F125" s="14"/>
      <c r="G125" s="22">
        <v>206000</v>
      </c>
      <c r="H125" s="22">
        <v>250000</v>
      </c>
      <c r="I125" s="22"/>
      <c r="J125" s="22">
        <v>250000</v>
      </c>
      <c r="K125" s="14">
        <v>0</v>
      </c>
      <c r="L125" s="14">
        <f t="shared" si="2"/>
        <v>0</v>
      </c>
      <c r="M125" s="45"/>
      <c r="N125" s="22">
        <v>250000</v>
      </c>
      <c r="O125" s="14">
        <f t="shared" si="3"/>
        <v>0</v>
      </c>
    </row>
    <row r="126" spans="1:15" ht="14.25">
      <c r="A126" s="15"/>
      <c r="B126" s="16" t="s">
        <v>64</v>
      </c>
      <c r="C126" s="6"/>
      <c r="D126" s="6"/>
      <c r="E126" s="14">
        <v>70000</v>
      </c>
      <c r="F126" s="14"/>
      <c r="G126" s="22">
        <v>100000</v>
      </c>
      <c r="H126" s="22">
        <v>150000</v>
      </c>
      <c r="I126" s="22"/>
      <c r="J126" s="22">
        <v>300000</v>
      </c>
      <c r="K126" s="14">
        <v>0</v>
      </c>
      <c r="L126" s="14">
        <f t="shared" si="2"/>
        <v>0</v>
      </c>
      <c r="M126" s="45"/>
      <c r="N126" s="22">
        <v>300000</v>
      </c>
      <c r="O126" s="14">
        <f t="shared" si="3"/>
        <v>0</v>
      </c>
    </row>
    <row r="127" spans="1:15" ht="14.25">
      <c r="A127" s="15"/>
      <c r="B127" s="16" t="s">
        <v>132</v>
      </c>
      <c r="C127" s="6"/>
      <c r="D127" s="6"/>
      <c r="E127" s="14">
        <v>240000</v>
      </c>
      <c r="F127" s="14"/>
      <c r="G127" s="22">
        <v>490000</v>
      </c>
      <c r="H127" s="22">
        <v>150000</v>
      </c>
      <c r="I127" s="22"/>
      <c r="J127" s="22">
        <v>1500000</v>
      </c>
      <c r="K127" s="14">
        <v>320540</v>
      </c>
      <c r="L127" s="14">
        <f t="shared" si="2"/>
        <v>21.369333333333334</v>
      </c>
      <c r="M127" s="45"/>
      <c r="N127" s="22">
        <v>1500000</v>
      </c>
      <c r="O127" s="14">
        <f t="shared" si="3"/>
        <v>0</v>
      </c>
    </row>
    <row r="128" spans="1:15" ht="14.25">
      <c r="A128" s="15"/>
      <c r="B128" s="16" t="s">
        <v>131</v>
      </c>
      <c r="C128" s="6"/>
      <c r="D128" s="6"/>
      <c r="E128" s="14"/>
      <c r="F128" s="14"/>
      <c r="G128" s="22"/>
      <c r="H128" s="22"/>
      <c r="I128" s="22"/>
      <c r="J128" s="22">
        <v>100000</v>
      </c>
      <c r="K128" s="14">
        <v>0</v>
      </c>
      <c r="L128" s="14">
        <f t="shared" si="2"/>
        <v>0</v>
      </c>
      <c r="M128" s="61"/>
      <c r="N128" s="22">
        <v>100000</v>
      </c>
      <c r="O128" s="14">
        <f t="shared" si="3"/>
        <v>0</v>
      </c>
    </row>
    <row r="129" spans="1:15" ht="14.25">
      <c r="A129" s="15"/>
      <c r="B129" s="16" t="s">
        <v>65</v>
      </c>
      <c r="C129" s="6"/>
      <c r="D129" s="6"/>
      <c r="E129" s="14">
        <v>900000</v>
      </c>
      <c r="F129" s="14"/>
      <c r="G129" s="22">
        <v>1600000</v>
      </c>
      <c r="H129" s="22">
        <v>1000000</v>
      </c>
      <c r="I129" s="22"/>
      <c r="J129" s="22">
        <v>1500000</v>
      </c>
      <c r="K129" s="14">
        <v>103230</v>
      </c>
      <c r="L129" s="14">
        <f t="shared" si="2"/>
        <v>6.882000000000001</v>
      </c>
      <c r="M129" s="45"/>
      <c r="N129" s="22">
        <v>1500000</v>
      </c>
      <c r="O129" s="14">
        <f t="shared" si="3"/>
        <v>0</v>
      </c>
    </row>
    <row r="130" spans="1:15" ht="14.25">
      <c r="A130" s="15"/>
      <c r="B130" s="16" t="s">
        <v>66</v>
      </c>
      <c r="C130" s="6"/>
      <c r="D130" s="6"/>
      <c r="E130" s="14">
        <v>3900000</v>
      </c>
      <c r="F130" s="14"/>
      <c r="G130" s="22">
        <v>5150000</v>
      </c>
      <c r="H130" s="22">
        <v>5040000</v>
      </c>
      <c r="I130" s="22"/>
      <c r="J130" s="22">
        <v>6877000</v>
      </c>
      <c r="K130" s="14">
        <v>1053687.65</v>
      </c>
      <c r="L130" s="14">
        <f t="shared" si="2"/>
        <v>15.321908535698705</v>
      </c>
      <c r="M130" s="45"/>
      <c r="N130" s="22">
        <v>6877000</v>
      </c>
      <c r="O130" s="14">
        <f t="shared" si="3"/>
        <v>0</v>
      </c>
    </row>
    <row r="131" spans="1:15" ht="14.25">
      <c r="A131" s="15">
        <v>2</v>
      </c>
      <c r="B131" s="16" t="s">
        <v>67</v>
      </c>
      <c r="C131" s="6"/>
      <c r="D131" s="6"/>
      <c r="E131" s="14">
        <v>300000</v>
      </c>
      <c r="F131" s="14"/>
      <c r="G131" s="22">
        <v>196000</v>
      </c>
      <c r="H131" s="22">
        <v>140000</v>
      </c>
      <c r="I131" s="22"/>
      <c r="J131" s="22">
        <v>499000</v>
      </c>
      <c r="K131" s="14">
        <v>208559.57</v>
      </c>
      <c r="L131" s="14">
        <f t="shared" si="2"/>
        <v>41.79550501002004</v>
      </c>
      <c r="M131" s="45"/>
      <c r="N131" s="22">
        <v>499000</v>
      </c>
      <c r="O131" s="14">
        <f t="shared" si="3"/>
        <v>0</v>
      </c>
    </row>
    <row r="132" spans="1:15" ht="14.25">
      <c r="A132" s="15">
        <v>3</v>
      </c>
      <c r="B132" s="16" t="s">
        <v>68</v>
      </c>
      <c r="C132" s="6"/>
      <c r="D132" s="6"/>
      <c r="E132" s="14">
        <v>1500000</v>
      </c>
      <c r="F132" s="14"/>
      <c r="G132" s="22">
        <v>2000000</v>
      </c>
      <c r="H132" s="22">
        <v>2000000</v>
      </c>
      <c r="I132" s="22"/>
      <c r="J132" s="22">
        <v>1500000</v>
      </c>
      <c r="K132" s="14">
        <v>476164.26</v>
      </c>
      <c r="L132" s="14">
        <f t="shared" si="2"/>
        <v>31.744284</v>
      </c>
      <c r="M132" s="45"/>
      <c r="N132" s="22">
        <v>1500000</v>
      </c>
      <c r="O132" s="14">
        <f t="shared" si="3"/>
        <v>0</v>
      </c>
    </row>
    <row r="133" spans="1:15" ht="14.25">
      <c r="A133" s="15">
        <v>4</v>
      </c>
      <c r="B133" s="16" t="s">
        <v>55</v>
      </c>
      <c r="C133" s="6"/>
      <c r="D133" s="6"/>
      <c r="E133" s="14"/>
      <c r="F133" s="14"/>
      <c r="G133" s="22">
        <v>580000</v>
      </c>
      <c r="H133" s="22">
        <v>580000</v>
      </c>
      <c r="I133" s="22"/>
      <c r="J133" s="22">
        <v>1080000</v>
      </c>
      <c r="K133" s="14">
        <v>102864.06</v>
      </c>
      <c r="L133" s="14">
        <f t="shared" si="2"/>
        <v>9.52445</v>
      </c>
      <c r="M133" s="45"/>
      <c r="N133" s="22">
        <v>1080000</v>
      </c>
      <c r="O133" s="14">
        <f t="shared" si="3"/>
        <v>0</v>
      </c>
    </row>
    <row r="134" spans="1:15" ht="14.25">
      <c r="A134" s="15">
        <v>5</v>
      </c>
      <c r="B134" s="16" t="s">
        <v>69</v>
      </c>
      <c r="C134" s="6"/>
      <c r="D134" s="6"/>
      <c r="E134" s="14">
        <v>550000</v>
      </c>
      <c r="F134" s="14"/>
      <c r="G134" s="22">
        <v>990000</v>
      </c>
      <c r="H134" s="22">
        <v>1500000</v>
      </c>
      <c r="I134" s="22"/>
      <c r="J134" s="22">
        <v>890000</v>
      </c>
      <c r="K134" s="14">
        <v>230891.49</v>
      </c>
      <c r="L134" s="14">
        <f t="shared" si="2"/>
        <v>25.94286404494382</v>
      </c>
      <c r="M134" s="45"/>
      <c r="N134" s="22">
        <v>890000</v>
      </c>
      <c r="O134" s="14">
        <f t="shared" si="3"/>
        <v>0</v>
      </c>
    </row>
    <row r="135" spans="1:15" ht="14.25">
      <c r="A135" s="15">
        <v>6</v>
      </c>
      <c r="B135" s="16" t="s">
        <v>70</v>
      </c>
      <c r="C135" s="6"/>
      <c r="D135" s="6"/>
      <c r="E135" s="14">
        <v>50000</v>
      </c>
      <c r="F135" s="14"/>
      <c r="G135" s="22">
        <v>50000</v>
      </c>
      <c r="H135" s="22">
        <v>50000</v>
      </c>
      <c r="I135" s="22"/>
      <c r="J135" s="22">
        <v>30000</v>
      </c>
      <c r="K135" s="14">
        <v>28671.28</v>
      </c>
      <c r="L135" s="14">
        <f t="shared" si="2"/>
        <v>95.57093333333333</v>
      </c>
      <c r="M135" s="45"/>
      <c r="N135" s="22">
        <v>80000</v>
      </c>
      <c r="O135" s="14">
        <f t="shared" si="3"/>
        <v>50000</v>
      </c>
    </row>
    <row r="136" spans="1:15" ht="14.25">
      <c r="A136" s="15">
        <v>7</v>
      </c>
      <c r="B136" s="16" t="s">
        <v>71</v>
      </c>
      <c r="C136" s="6"/>
      <c r="D136" s="6"/>
      <c r="E136" s="14">
        <v>45703.54</v>
      </c>
      <c r="F136" s="14"/>
      <c r="G136" s="22">
        <v>220000</v>
      </c>
      <c r="H136" s="22">
        <v>300000</v>
      </c>
      <c r="I136" s="22"/>
      <c r="J136" s="22">
        <v>250000</v>
      </c>
      <c r="K136" s="14">
        <v>65000</v>
      </c>
      <c r="L136" s="14">
        <f t="shared" si="2"/>
        <v>26</v>
      </c>
      <c r="M136" s="45"/>
      <c r="N136" s="22">
        <v>250000</v>
      </c>
      <c r="O136" s="14">
        <f t="shared" si="3"/>
        <v>0</v>
      </c>
    </row>
    <row r="137" spans="1:15" ht="14.25">
      <c r="A137" s="15">
        <v>8</v>
      </c>
      <c r="B137" s="16" t="s">
        <v>72</v>
      </c>
      <c r="C137" s="6"/>
      <c r="D137" s="6"/>
      <c r="E137" s="14">
        <v>10227.15</v>
      </c>
      <c r="F137" s="14"/>
      <c r="G137" s="22">
        <v>12000</v>
      </c>
      <c r="H137" s="22">
        <v>15000</v>
      </c>
      <c r="I137" s="22"/>
      <c r="J137" s="22">
        <v>50000</v>
      </c>
      <c r="K137" s="14">
        <v>12844.82</v>
      </c>
      <c r="L137" s="14">
        <f t="shared" si="2"/>
        <v>25.689639999999997</v>
      </c>
      <c r="M137" s="45"/>
      <c r="N137" s="22">
        <v>50000</v>
      </c>
      <c r="O137" s="14">
        <f t="shared" si="3"/>
        <v>0</v>
      </c>
    </row>
    <row r="138" spans="1:15" ht="14.25">
      <c r="A138" s="15">
        <v>9</v>
      </c>
      <c r="B138" s="16" t="s">
        <v>105</v>
      </c>
      <c r="C138" s="6"/>
      <c r="D138" s="6"/>
      <c r="E138" s="14"/>
      <c r="F138" s="14"/>
      <c r="G138" s="22">
        <v>430000</v>
      </c>
      <c r="H138" s="22">
        <v>540000</v>
      </c>
      <c r="I138" s="22"/>
      <c r="J138" s="22">
        <v>300000</v>
      </c>
      <c r="K138" s="14">
        <v>120991.82</v>
      </c>
      <c r="L138" s="14">
        <f t="shared" si="2"/>
        <v>40.33060666666667</v>
      </c>
      <c r="M138" s="45"/>
      <c r="N138" s="22">
        <v>300000</v>
      </c>
      <c r="O138" s="14">
        <f t="shared" si="3"/>
        <v>0</v>
      </c>
    </row>
    <row r="139" spans="1:15" ht="14.25">
      <c r="A139" s="15">
        <v>10</v>
      </c>
      <c r="B139" s="16" t="s">
        <v>73</v>
      </c>
      <c r="C139" s="6"/>
      <c r="D139" s="6"/>
      <c r="E139" s="14">
        <v>120000</v>
      </c>
      <c r="F139" s="14"/>
      <c r="G139" s="22">
        <v>200000</v>
      </c>
      <c r="H139" s="22">
        <v>100000</v>
      </c>
      <c r="I139" s="22"/>
      <c r="J139" s="22">
        <v>50000</v>
      </c>
      <c r="K139" s="14">
        <v>0</v>
      </c>
      <c r="L139" s="14">
        <f t="shared" si="2"/>
        <v>0</v>
      </c>
      <c r="M139" s="61"/>
      <c r="N139" s="22">
        <v>50000</v>
      </c>
      <c r="O139" s="14">
        <f t="shared" si="3"/>
        <v>0</v>
      </c>
    </row>
    <row r="140" spans="1:15" ht="14.25">
      <c r="A140" s="15">
        <v>11</v>
      </c>
      <c r="B140" s="16" t="s">
        <v>95</v>
      </c>
      <c r="C140" s="6"/>
      <c r="D140" s="6"/>
      <c r="E140" s="14">
        <v>17390.82</v>
      </c>
      <c r="F140" s="14"/>
      <c r="G140" s="22">
        <v>25200</v>
      </c>
      <c r="H140" s="22">
        <v>30000</v>
      </c>
      <c r="I140" s="22"/>
      <c r="J140" s="22">
        <v>30000</v>
      </c>
      <c r="K140" s="14">
        <v>25528</v>
      </c>
      <c r="L140" s="14">
        <f t="shared" si="2"/>
        <v>85.09333333333333</v>
      </c>
      <c r="M140" s="45"/>
      <c r="N140" s="22">
        <v>25528</v>
      </c>
      <c r="O140" s="14">
        <f aca="true" t="shared" si="4" ref="O140:O181">N140-J140</f>
        <v>-4472</v>
      </c>
    </row>
    <row r="141" spans="1:15" ht="14.25">
      <c r="A141" s="15">
        <v>12</v>
      </c>
      <c r="B141" s="16" t="s">
        <v>100</v>
      </c>
      <c r="C141" s="6"/>
      <c r="D141" s="6"/>
      <c r="E141" s="14">
        <v>1600000</v>
      </c>
      <c r="F141" s="14"/>
      <c r="G141" s="22">
        <v>5000000</v>
      </c>
      <c r="H141" s="22">
        <v>5000000</v>
      </c>
      <c r="I141" s="22"/>
      <c r="J141" s="22">
        <v>1500000</v>
      </c>
      <c r="K141" s="14">
        <v>139962.03</v>
      </c>
      <c r="L141" s="14">
        <f aca="true" t="shared" si="5" ref="L141:L181">K141/J141*100</f>
        <v>9.330802</v>
      </c>
      <c r="M141" s="45"/>
      <c r="N141" s="22">
        <v>1500000</v>
      </c>
      <c r="O141" s="14">
        <f t="shared" si="4"/>
        <v>0</v>
      </c>
    </row>
    <row r="142" spans="1:15" ht="14.25">
      <c r="A142" s="15">
        <v>13</v>
      </c>
      <c r="B142" s="16" t="s">
        <v>74</v>
      </c>
      <c r="C142" s="6"/>
      <c r="D142" s="6"/>
      <c r="E142" s="14">
        <v>100000</v>
      </c>
      <c r="F142" s="14"/>
      <c r="G142" s="22">
        <v>300000</v>
      </c>
      <c r="H142" s="22">
        <v>300000</v>
      </c>
      <c r="I142" s="22"/>
      <c r="J142" s="22">
        <v>300000</v>
      </c>
      <c r="K142" s="14">
        <v>139268.33</v>
      </c>
      <c r="L142" s="14">
        <f t="shared" si="5"/>
        <v>46.42277666666666</v>
      </c>
      <c r="M142" s="61"/>
      <c r="N142" s="22">
        <v>300000</v>
      </c>
      <c r="O142" s="14">
        <f t="shared" si="4"/>
        <v>0</v>
      </c>
    </row>
    <row r="143" spans="1:15" ht="15">
      <c r="A143" s="27" t="s">
        <v>32</v>
      </c>
      <c r="B143" s="27"/>
      <c r="C143" s="6"/>
      <c r="D143" s="6"/>
      <c r="E143" s="20">
        <f>SUM(E121:E142)</f>
        <v>11353321.51</v>
      </c>
      <c r="F143" s="20"/>
      <c r="G143" s="29">
        <f>SUM(G121:G142)</f>
        <v>20389200</v>
      </c>
      <c r="H143" s="29">
        <f>SUM(H121:H142)</f>
        <v>20745000</v>
      </c>
      <c r="I143" s="29"/>
      <c r="J143" s="29">
        <f>SUM(J121:J142)</f>
        <v>20755000</v>
      </c>
      <c r="K143" s="29">
        <f>SUM(K121:K142)</f>
        <v>3578479.3099999987</v>
      </c>
      <c r="L143" s="20">
        <f t="shared" si="5"/>
        <v>17.24152883642495</v>
      </c>
      <c r="M143" s="45"/>
      <c r="N143" s="20">
        <f>SUM(N121:N142)</f>
        <v>20800528</v>
      </c>
      <c r="O143" s="20">
        <f t="shared" si="4"/>
        <v>45528</v>
      </c>
    </row>
    <row r="144" spans="1:15" ht="15">
      <c r="A144" s="27"/>
      <c r="B144" s="27"/>
      <c r="C144" s="6"/>
      <c r="D144" s="6"/>
      <c r="E144" s="20"/>
      <c r="F144" s="20"/>
      <c r="G144" s="29"/>
      <c r="H144" s="29"/>
      <c r="I144" s="29"/>
      <c r="J144" s="20"/>
      <c r="K144" s="20"/>
      <c r="L144" s="14"/>
      <c r="M144" s="45"/>
      <c r="N144" s="14"/>
      <c r="O144" s="14"/>
    </row>
    <row r="145" spans="1:15" ht="15">
      <c r="A145" s="12">
        <v>12</v>
      </c>
      <c r="B145" s="19" t="s">
        <v>75</v>
      </c>
      <c r="C145" s="6"/>
      <c r="D145" s="6"/>
      <c r="E145" s="20"/>
      <c r="F145" s="6"/>
      <c r="G145" s="20"/>
      <c r="H145" s="20"/>
      <c r="I145" s="20"/>
      <c r="J145" s="20"/>
      <c r="K145" s="14"/>
      <c r="L145" s="14"/>
      <c r="M145" s="45"/>
      <c r="N145" s="14"/>
      <c r="O145" s="14"/>
    </row>
    <row r="146" spans="1:15" ht="14.25">
      <c r="A146" s="15">
        <v>1</v>
      </c>
      <c r="B146" s="16" t="s">
        <v>76</v>
      </c>
      <c r="C146" s="6"/>
      <c r="D146" s="6"/>
      <c r="E146" s="14">
        <v>800000</v>
      </c>
      <c r="F146" s="17"/>
      <c r="G146" s="14">
        <v>800000</v>
      </c>
      <c r="H146" s="14">
        <v>500000</v>
      </c>
      <c r="I146" s="14"/>
      <c r="J146" s="14">
        <v>200000</v>
      </c>
      <c r="K146" s="14">
        <v>8197.42</v>
      </c>
      <c r="L146" s="14">
        <f t="shared" si="5"/>
        <v>4.09871</v>
      </c>
      <c r="M146" s="45"/>
      <c r="N146" s="14">
        <v>100000</v>
      </c>
      <c r="O146" s="14">
        <f t="shared" si="4"/>
        <v>-100000</v>
      </c>
    </row>
    <row r="147" spans="1:15" ht="15">
      <c r="A147" s="27" t="s">
        <v>32</v>
      </c>
      <c r="B147" s="27"/>
      <c r="C147" s="6"/>
      <c r="D147" s="6"/>
      <c r="E147" s="20">
        <v>800000</v>
      </c>
      <c r="F147" s="28"/>
      <c r="G147" s="20">
        <f>G146</f>
        <v>800000</v>
      </c>
      <c r="H147" s="20">
        <f>H146</f>
        <v>500000</v>
      </c>
      <c r="I147" s="20"/>
      <c r="J147" s="20">
        <f>J146</f>
        <v>200000</v>
      </c>
      <c r="K147" s="20">
        <f>K146</f>
        <v>8197.42</v>
      </c>
      <c r="L147" s="20">
        <f t="shared" si="5"/>
        <v>4.09871</v>
      </c>
      <c r="M147" s="46"/>
      <c r="N147" s="20">
        <f>N146</f>
        <v>100000</v>
      </c>
      <c r="O147" s="20">
        <f t="shared" si="4"/>
        <v>-100000</v>
      </c>
    </row>
    <row r="148" spans="1:15" ht="15">
      <c r="A148" s="27"/>
      <c r="B148" s="27"/>
      <c r="C148" s="6"/>
      <c r="D148" s="6"/>
      <c r="E148" s="20"/>
      <c r="F148" s="28"/>
      <c r="G148" s="20"/>
      <c r="H148" s="20"/>
      <c r="I148" s="20"/>
      <c r="J148" s="20"/>
      <c r="K148" s="20"/>
      <c r="L148" s="20"/>
      <c r="M148" s="46"/>
      <c r="N148" s="14"/>
      <c r="O148" s="14"/>
    </row>
    <row r="149" spans="1:15" ht="15">
      <c r="A149" s="44">
        <v>13</v>
      </c>
      <c r="B149" s="27" t="s">
        <v>123</v>
      </c>
      <c r="C149" s="6"/>
      <c r="D149" s="6"/>
      <c r="E149" s="20"/>
      <c r="F149" s="28"/>
      <c r="G149" s="20"/>
      <c r="H149" s="20"/>
      <c r="I149" s="20"/>
      <c r="J149" s="20"/>
      <c r="K149" s="14"/>
      <c r="L149" s="14"/>
      <c r="M149" s="45"/>
      <c r="N149" s="14"/>
      <c r="O149" s="14"/>
    </row>
    <row r="150" spans="1:15" ht="14.25">
      <c r="A150" s="15">
        <v>1</v>
      </c>
      <c r="B150" s="16" t="s">
        <v>77</v>
      </c>
      <c r="C150" s="6"/>
      <c r="D150" s="6"/>
      <c r="E150" s="14">
        <v>500000</v>
      </c>
      <c r="F150" s="17"/>
      <c r="G150" s="14">
        <v>200000</v>
      </c>
      <c r="H150" s="14">
        <v>200000</v>
      </c>
      <c r="I150" s="14"/>
      <c r="J150" s="14">
        <v>5000</v>
      </c>
      <c r="K150" s="14">
        <v>0</v>
      </c>
      <c r="L150" s="14">
        <f t="shared" si="5"/>
        <v>0</v>
      </c>
      <c r="M150" s="45"/>
      <c r="N150" s="14">
        <v>5000</v>
      </c>
      <c r="O150" s="14">
        <f t="shared" si="4"/>
        <v>0</v>
      </c>
    </row>
    <row r="151" spans="1:15" ht="15">
      <c r="A151" s="27" t="s">
        <v>32</v>
      </c>
      <c r="B151" s="27"/>
      <c r="C151" s="6"/>
      <c r="D151" s="6"/>
      <c r="E151" s="20">
        <v>500000</v>
      </c>
      <c r="F151" s="28"/>
      <c r="G151" s="20">
        <v>200000</v>
      </c>
      <c r="H151" s="20">
        <v>200000</v>
      </c>
      <c r="I151" s="20"/>
      <c r="J151" s="20">
        <f>J150</f>
        <v>5000</v>
      </c>
      <c r="K151" s="20">
        <f>K150</f>
        <v>0</v>
      </c>
      <c r="L151" s="20">
        <f t="shared" si="5"/>
        <v>0</v>
      </c>
      <c r="M151" s="45"/>
      <c r="N151" s="20">
        <f>N150</f>
        <v>5000</v>
      </c>
      <c r="O151" s="20">
        <f t="shared" si="4"/>
        <v>0</v>
      </c>
    </row>
    <row r="152" spans="1:15" ht="15">
      <c r="A152" s="27"/>
      <c r="B152" s="27"/>
      <c r="C152" s="6"/>
      <c r="D152" s="6"/>
      <c r="E152" s="20"/>
      <c r="F152" s="28"/>
      <c r="G152" s="20"/>
      <c r="H152" s="20"/>
      <c r="I152" s="20"/>
      <c r="J152" s="20"/>
      <c r="K152" s="20"/>
      <c r="L152" s="14"/>
      <c r="M152" s="45"/>
      <c r="N152" s="14"/>
      <c r="O152" s="14"/>
    </row>
    <row r="153" spans="1:15" ht="15">
      <c r="A153" s="44">
        <v>14</v>
      </c>
      <c r="B153" s="27" t="s">
        <v>136</v>
      </c>
      <c r="C153" s="6"/>
      <c r="D153" s="6"/>
      <c r="E153" s="20"/>
      <c r="F153" s="28"/>
      <c r="G153" s="20"/>
      <c r="H153" s="20"/>
      <c r="I153" s="20"/>
      <c r="J153" s="20"/>
      <c r="K153" s="14"/>
      <c r="L153" s="20"/>
      <c r="M153" s="45"/>
      <c r="N153" s="14"/>
      <c r="O153" s="14"/>
    </row>
    <row r="154" spans="1:15" ht="14.25">
      <c r="A154" s="34" t="s">
        <v>0</v>
      </c>
      <c r="B154" s="35" t="s">
        <v>78</v>
      </c>
      <c r="C154" s="6"/>
      <c r="D154" s="6"/>
      <c r="E154" s="14">
        <v>2000000</v>
      </c>
      <c r="F154" s="17"/>
      <c r="G154" s="14">
        <v>4500000</v>
      </c>
      <c r="H154" s="22">
        <v>6200000</v>
      </c>
      <c r="I154" s="22"/>
      <c r="J154" s="14">
        <v>5000000</v>
      </c>
      <c r="K154" s="14">
        <v>3381.59</v>
      </c>
      <c r="L154" s="14">
        <f t="shared" si="5"/>
        <v>0.0676318</v>
      </c>
      <c r="M154" s="45"/>
      <c r="N154" s="14">
        <v>5000000</v>
      </c>
      <c r="O154" s="14">
        <f t="shared" si="4"/>
        <v>0</v>
      </c>
    </row>
    <row r="155" spans="1:15" ht="14.25">
      <c r="A155" s="34" t="s">
        <v>1</v>
      </c>
      <c r="B155" s="35" t="s">
        <v>96</v>
      </c>
      <c r="C155" s="6"/>
      <c r="D155" s="6"/>
      <c r="E155" s="14">
        <v>1000000</v>
      </c>
      <c r="F155" s="17"/>
      <c r="G155" s="14">
        <v>1200000</v>
      </c>
      <c r="H155" s="14">
        <v>1200000</v>
      </c>
      <c r="I155" s="14"/>
      <c r="J155" s="14">
        <v>1200000</v>
      </c>
      <c r="K155" s="14">
        <v>95731.44</v>
      </c>
      <c r="L155" s="14">
        <f t="shared" si="5"/>
        <v>7.977620000000001</v>
      </c>
      <c r="M155" s="45"/>
      <c r="N155" s="14">
        <v>1200000</v>
      </c>
      <c r="O155" s="14">
        <f t="shared" si="4"/>
        <v>0</v>
      </c>
    </row>
    <row r="156" spans="1:15" ht="15">
      <c r="A156" s="27" t="s">
        <v>32</v>
      </c>
      <c r="B156" s="27"/>
      <c r="C156" s="6"/>
      <c r="D156" s="6"/>
      <c r="E156" s="20">
        <f>SUM(E154:E155)</f>
        <v>3000000</v>
      </c>
      <c r="F156" s="20"/>
      <c r="G156" s="20">
        <f>SUM(G154:G155)</f>
        <v>5700000</v>
      </c>
      <c r="H156" s="20">
        <f>H154+H155</f>
        <v>7400000</v>
      </c>
      <c r="I156" s="20"/>
      <c r="J156" s="20">
        <f>SUM(J154:J155)</f>
        <v>6200000</v>
      </c>
      <c r="K156" s="20">
        <f>SUM(K154:K155)</f>
        <v>99113.03</v>
      </c>
      <c r="L156" s="20">
        <f t="shared" si="5"/>
        <v>1.5985972580645162</v>
      </c>
      <c r="M156" s="46"/>
      <c r="N156" s="20">
        <f>SUM(N154:N155)</f>
        <v>6200000</v>
      </c>
      <c r="O156" s="20">
        <f t="shared" si="4"/>
        <v>0</v>
      </c>
    </row>
    <row r="157" spans="1:15" ht="15">
      <c r="A157" s="51"/>
      <c r="B157" s="51"/>
      <c r="C157" s="36"/>
      <c r="D157" s="36"/>
      <c r="E157" s="37"/>
      <c r="F157" s="37"/>
      <c r="G157" s="20"/>
      <c r="H157" s="20"/>
      <c r="I157" s="20"/>
      <c r="J157" s="20"/>
      <c r="K157" s="20"/>
      <c r="L157" s="14"/>
      <c r="M157" s="46"/>
      <c r="N157" s="14"/>
      <c r="O157" s="14"/>
    </row>
    <row r="158" spans="1:15" ht="15">
      <c r="A158" s="90" t="s">
        <v>144</v>
      </c>
      <c r="B158" s="90"/>
      <c r="C158" s="36"/>
      <c r="D158" s="36"/>
      <c r="E158" s="37" t="e">
        <f>E61+E68+E74+E80+E94+E99+#REF!+#REF!+E143+E147+E151+E156</f>
        <v>#REF!</v>
      </c>
      <c r="F158" s="37"/>
      <c r="G158" s="20">
        <f>G61+G68+G74+G80+G94+G99+G102+G111+G114+G117+G143+G147+G151+G156</f>
        <v>256366400</v>
      </c>
      <c r="H158" s="20">
        <f>H61+H68+H74+H80+H94+H99+H102+H111+H114+H117+H143+H147+H151+H156</f>
        <v>245891200</v>
      </c>
      <c r="I158" s="20"/>
      <c r="J158" s="20">
        <f>J61+J68+J74+J80+J94+J99+J102+J111+J114+J117+J143+J147+J151+J156</f>
        <v>252836000</v>
      </c>
      <c r="K158" s="20">
        <f>K61+K68+K74+K80+K94+K99+K102+K111+K114+K117+K143+K147+K151+K156</f>
        <v>64452846.86</v>
      </c>
      <c r="L158" s="20">
        <f t="shared" si="5"/>
        <v>25.491957972757046</v>
      </c>
      <c r="M158" s="45"/>
      <c r="N158" s="20">
        <f>N61+N68+N74+N80+N94+N99+N102+N111+N114+N117+N143+N147+N151+N156</f>
        <v>257247605.57</v>
      </c>
      <c r="O158" s="20">
        <f t="shared" si="4"/>
        <v>4411605.569999993</v>
      </c>
    </row>
    <row r="159" spans="1:15" ht="18.75">
      <c r="A159" s="91" t="s">
        <v>128</v>
      </c>
      <c r="B159" s="91"/>
      <c r="C159" s="91"/>
      <c r="D159" s="91"/>
      <c r="E159" s="91"/>
      <c r="F159" s="91"/>
      <c r="G159" s="38"/>
      <c r="H159" s="20"/>
      <c r="I159" s="20"/>
      <c r="J159" s="14"/>
      <c r="K159" s="14"/>
      <c r="L159" s="20"/>
      <c r="M159" s="45"/>
      <c r="N159" s="14"/>
      <c r="O159" s="14"/>
    </row>
    <row r="160" spans="1:15" ht="15">
      <c r="A160" s="39"/>
      <c r="B160" s="40" t="s">
        <v>79</v>
      </c>
      <c r="C160" s="5"/>
      <c r="D160" s="5"/>
      <c r="E160" s="41"/>
      <c r="F160" s="41"/>
      <c r="G160" s="20"/>
      <c r="H160" s="20"/>
      <c r="I160" s="20"/>
      <c r="J160" s="14"/>
      <c r="K160" s="14"/>
      <c r="L160" s="14"/>
      <c r="M160" s="45"/>
      <c r="N160" s="14"/>
      <c r="O160" s="14"/>
    </row>
    <row r="161" spans="1:15" ht="14.25">
      <c r="A161" s="15">
        <v>1</v>
      </c>
      <c r="B161" s="16" t="s">
        <v>80</v>
      </c>
      <c r="C161" s="6"/>
      <c r="D161" s="6"/>
      <c r="E161" s="14">
        <v>3400000</v>
      </c>
      <c r="F161" s="14"/>
      <c r="G161" s="14">
        <f>G13</f>
        <v>3000000</v>
      </c>
      <c r="H161" s="14">
        <f>H13</f>
        <v>3100000</v>
      </c>
      <c r="I161" s="14"/>
      <c r="J161" s="14">
        <f>J13</f>
        <v>3800000</v>
      </c>
      <c r="K161" s="14">
        <f>K13</f>
        <v>984657.44</v>
      </c>
      <c r="L161" s="14">
        <f t="shared" si="5"/>
        <v>25.91203789473684</v>
      </c>
      <c r="M161" s="45"/>
      <c r="N161" s="14">
        <f>N13</f>
        <v>3800000</v>
      </c>
      <c r="O161" s="14">
        <f t="shared" si="4"/>
        <v>0</v>
      </c>
    </row>
    <row r="162" spans="1:15" ht="28.5">
      <c r="A162" s="15">
        <v>2</v>
      </c>
      <c r="B162" s="76" t="s">
        <v>147</v>
      </c>
      <c r="C162" s="6"/>
      <c r="D162" s="6"/>
      <c r="E162" s="14"/>
      <c r="F162" s="14"/>
      <c r="G162" s="14"/>
      <c r="H162" s="14"/>
      <c r="I162" s="14"/>
      <c r="J162" s="14">
        <f>J16</f>
        <v>2500000</v>
      </c>
      <c r="K162" s="14">
        <f>K16</f>
        <v>0</v>
      </c>
      <c r="L162" s="14">
        <f t="shared" si="5"/>
        <v>0</v>
      </c>
      <c r="M162" s="45">
        <f>M16</f>
        <v>0</v>
      </c>
      <c r="N162" s="14">
        <f>N16</f>
        <v>1500000</v>
      </c>
      <c r="O162" s="14">
        <f t="shared" si="4"/>
        <v>-1000000</v>
      </c>
    </row>
    <row r="163" spans="1:15" ht="14.25">
      <c r="A163" s="15">
        <v>3</v>
      </c>
      <c r="B163" s="16" t="s">
        <v>81</v>
      </c>
      <c r="C163" s="6"/>
      <c r="D163" s="6"/>
      <c r="E163" s="14">
        <v>163529323.2</v>
      </c>
      <c r="F163" s="14"/>
      <c r="G163" s="14">
        <f>G43</f>
        <v>236265000</v>
      </c>
      <c r="H163" s="14">
        <f>H43</f>
        <v>226850000</v>
      </c>
      <c r="I163" s="14"/>
      <c r="J163" s="14">
        <f>J43</f>
        <v>236620000</v>
      </c>
      <c r="K163" s="14">
        <f>K43</f>
        <v>60483801.73999999</v>
      </c>
      <c r="L163" s="14">
        <f t="shared" si="5"/>
        <v>25.561576257290163</v>
      </c>
      <c r="M163" s="45"/>
      <c r="N163" s="14">
        <f>N43</f>
        <v>240620000</v>
      </c>
      <c r="O163" s="14">
        <f t="shared" si="4"/>
        <v>4000000</v>
      </c>
    </row>
    <row r="164" spans="1:15" ht="14.25">
      <c r="A164" s="15">
        <v>4</v>
      </c>
      <c r="B164" s="16" t="s">
        <v>101</v>
      </c>
      <c r="C164" s="6"/>
      <c r="D164" s="6"/>
      <c r="E164" s="14">
        <v>5800000</v>
      </c>
      <c r="F164" s="14"/>
      <c r="G164" s="14">
        <f>G49</f>
        <v>13700000</v>
      </c>
      <c r="H164" s="14">
        <f>H49</f>
        <v>13200000</v>
      </c>
      <c r="I164" s="14"/>
      <c r="J164" s="14">
        <f>J49</f>
        <v>6800000</v>
      </c>
      <c r="K164" s="14">
        <f>K49</f>
        <v>2176458.14</v>
      </c>
      <c r="L164" s="14">
        <f t="shared" si="5"/>
        <v>32.00673735294118</v>
      </c>
      <c r="M164" s="45"/>
      <c r="N164" s="14">
        <f>N49</f>
        <v>6744727.6</v>
      </c>
      <c r="O164" s="14">
        <f t="shared" si="4"/>
        <v>-55272.40000000037</v>
      </c>
    </row>
    <row r="165" spans="1:15" ht="14.25">
      <c r="A165" s="15">
        <v>5</v>
      </c>
      <c r="B165" s="16" t="s">
        <v>82</v>
      </c>
      <c r="C165" s="6"/>
      <c r="D165" s="6"/>
      <c r="E165" s="14">
        <v>4500000</v>
      </c>
      <c r="F165" s="14"/>
      <c r="G165" s="14">
        <f>G55</f>
        <v>3500000</v>
      </c>
      <c r="H165" s="14">
        <f>H55</f>
        <v>3000000</v>
      </c>
      <c r="I165" s="14"/>
      <c r="J165" s="14">
        <f>J53</f>
        <v>5500000</v>
      </c>
      <c r="K165" s="14">
        <f>K53</f>
        <v>659011.24</v>
      </c>
      <c r="L165" s="14">
        <f t="shared" si="5"/>
        <v>11.982022545454546</v>
      </c>
      <c r="M165" s="45"/>
      <c r="N165" s="14">
        <f>N53</f>
        <v>5500000</v>
      </c>
      <c r="O165" s="14">
        <f t="shared" si="4"/>
        <v>0</v>
      </c>
    </row>
    <row r="166" spans="1:15" ht="15">
      <c r="A166" s="15"/>
      <c r="B166" s="19" t="s">
        <v>138</v>
      </c>
      <c r="C166" s="6"/>
      <c r="D166" s="6"/>
      <c r="E166" s="20">
        <f>SUM(E161:E165)</f>
        <v>177229323.2</v>
      </c>
      <c r="F166" s="20"/>
      <c r="G166" s="20">
        <f>SUM(G161:G165)</f>
        <v>256465000</v>
      </c>
      <c r="H166" s="20">
        <f>SUM(H161:H165)</f>
        <v>246150000</v>
      </c>
      <c r="I166" s="20"/>
      <c r="J166" s="20">
        <f>SUM(J161:J165)</f>
        <v>255220000</v>
      </c>
      <c r="K166" s="20">
        <f>SUM(K161:K165)</f>
        <v>64303928.55999999</v>
      </c>
      <c r="L166" s="20">
        <f t="shared" si="5"/>
        <v>25.195489601128436</v>
      </c>
      <c r="M166" s="46">
        <f>SUM(M161:M165)</f>
        <v>0</v>
      </c>
      <c r="N166" s="20">
        <f>SUM(N161:N165)</f>
        <v>258164727.6</v>
      </c>
      <c r="O166" s="20">
        <f t="shared" si="4"/>
        <v>2944727.599999994</v>
      </c>
    </row>
    <row r="167" spans="1:15" ht="14.25">
      <c r="A167" s="15">
        <v>6</v>
      </c>
      <c r="B167" s="16" t="s">
        <v>29</v>
      </c>
      <c r="C167" s="6"/>
      <c r="D167" s="6"/>
      <c r="E167" s="14">
        <v>2400000</v>
      </c>
      <c r="F167" s="14"/>
      <c r="G167" s="14">
        <f>G61</f>
        <v>2200000</v>
      </c>
      <c r="H167" s="14">
        <f>H61</f>
        <v>2400000</v>
      </c>
      <c r="I167" s="14"/>
      <c r="J167" s="14">
        <f>J61</f>
        <v>1900000</v>
      </c>
      <c r="K167" s="14">
        <f>K60</f>
        <v>796314.71</v>
      </c>
      <c r="L167" s="14">
        <f t="shared" si="5"/>
        <v>41.911300526315785</v>
      </c>
      <c r="M167" s="45"/>
      <c r="N167" s="14">
        <f>N61</f>
        <v>1900000</v>
      </c>
      <c r="O167" s="14">
        <f t="shared" si="4"/>
        <v>0</v>
      </c>
    </row>
    <row r="168" spans="1:15" ht="14.25">
      <c r="A168" s="15">
        <v>7</v>
      </c>
      <c r="B168" s="16" t="s">
        <v>83</v>
      </c>
      <c r="C168" s="6"/>
      <c r="D168" s="6"/>
      <c r="E168" s="14">
        <v>12220000</v>
      </c>
      <c r="F168" s="14"/>
      <c r="G168" s="14">
        <f>G68</f>
        <v>25751000</v>
      </c>
      <c r="H168" s="14">
        <f>H68</f>
        <v>22180000</v>
      </c>
      <c r="I168" s="14"/>
      <c r="J168" s="14">
        <f>J68</f>
        <v>24956000</v>
      </c>
      <c r="K168" s="14">
        <f>K68</f>
        <v>3636930.34</v>
      </c>
      <c r="L168" s="14">
        <f t="shared" si="5"/>
        <v>14.573370492066035</v>
      </c>
      <c r="M168" s="45"/>
      <c r="N168" s="14">
        <f>N68</f>
        <v>25257000</v>
      </c>
      <c r="O168" s="14">
        <f t="shared" si="4"/>
        <v>301000</v>
      </c>
    </row>
    <row r="169" spans="1:15" ht="14.25">
      <c r="A169" s="15">
        <v>8</v>
      </c>
      <c r="B169" s="16" t="s">
        <v>84</v>
      </c>
      <c r="C169" s="6"/>
      <c r="D169" s="6"/>
      <c r="E169" s="14">
        <v>20260000</v>
      </c>
      <c r="F169" s="14"/>
      <c r="G169" s="14">
        <f>G74</f>
        <v>34300000</v>
      </c>
      <c r="H169" s="14">
        <f>H74</f>
        <v>29300000</v>
      </c>
      <c r="I169" s="14"/>
      <c r="J169" s="14">
        <f>J74</f>
        <v>24800000</v>
      </c>
      <c r="K169" s="14">
        <f>K74</f>
        <v>7687414.630000001</v>
      </c>
      <c r="L169" s="14">
        <f t="shared" si="5"/>
        <v>30.99763963709678</v>
      </c>
      <c r="M169" s="45"/>
      <c r="N169" s="14">
        <f>N74</f>
        <v>24800000</v>
      </c>
      <c r="O169" s="14">
        <f t="shared" si="4"/>
        <v>0</v>
      </c>
    </row>
    <row r="170" spans="1:15" ht="14.25">
      <c r="A170" s="15">
        <v>9</v>
      </c>
      <c r="B170" s="16" t="s">
        <v>42</v>
      </c>
      <c r="C170" s="6"/>
      <c r="D170" s="6"/>
      <c r="E170" s="14">
        <v>92809306</v>
      </c>
      <c r="F170" s="14"/>
      <c r="G170" s="14">
        <f>G80</f>
        <v>121496200</v>
      </c>
      <c r="H170" s="14">
        <f>H80</f>
        <v>119091200</v>
      </c>
      <c r="I170" s="14"/>
      <c r="J170" s="14">
        <f>J80</f>
        <v>123790000</v>
      </c>
      <c r="K170" s="14">
        <f>K80</f>
        <v>32454185.13</v>
      </c>
      <c r="L170" s="14">
        <f t="shared" si="5"/>
        <v>26.21712992164149</v>
      </c>
      <c r="M170" s="45"/>
      <c r="N170" s="14">
        <f>N80</f>
        <v>119290350</v>
      </c>
      <c r="O170" s="14">
        <f t="shared" si="4"/>
        <v>-4499650</v>
      </c>
    </row>
    <row r="171" spans="1:15" ht="14.25">
      <c r="A171" s="15">
        <v>10</v>
      </c>
      <c r="B171" s="16" t="s">
        <v>85</v>
      </c>
      <c r="C171" s="6"/>
      <c r="D171" s="6"/>
      <c r="E171" s="14">
        <v>10651748</v>
      </c>
      <c r="F171" s="14"/>
      <c r="G171" s="14">
        <f>G94+G99+G102</f>
        <v>18318000</v>
      </c>
      <c r="H171" s="14">
        <f>H94+H99+H102</f>
        <v>19055000</v>
      </c>
      <c r="I171" s="14"/>
      <c r="J171" s="14">
        <f>J94+J99+J102</f>
        <v>21124000</v>
      </c>
      <c r="K171" s="14">
        <f>K94+K99+K102</f>
        <v>7394927.71</v>
      </c>
      <c r="L171" s="14">
        <f t="shared" si="5"/>
        <v>35.00723210566181</v>
      </c>
      <c r="M171" s="45"/>
      <c r="N171" s="14">
        <f>N94+N99+N102</f>
        <v>29788727.57</v>
      </c>
      <c r="O171" s="14">
        <f t="shared" si="4"/>
        <v>8664727.57</v>
      </c>
    </row>
    <row r="172" spans="1:15" ht="14.25">
      <c r="A172" s="15">
        <v>11</v>
      </c>
      <c r="B172" s="16" t="s">
        <v>86</v>
      </c>
      <c r="C172" s="6"/>
      <c r="D172" s="6"/>
      <c r="E172" s="14">
        <v>8085000</v>
      </c>
      <c r="F172" s="14"/>
      <c r="G172" s="14">
        <f>G111</f>
        <v>11042000</v>
      </c>
      <c r="H172" s="14">
        <f>H111</f>
        <v>8850000</v>
      </c>
      <c r="I172" s="14"/>
      <c r="J172" s="14">
        <f>J111</f>
        <v>9976000</v>
      </c>
      <c r="K172" s="14">
        <f>K111</f>
        <v>2318850.0300000003</v>
      </c>
      <c r="L172" s="14">
        <f t="shared" si="5"/>
        <v>23.24428658781075</v>
      </c>
      <c r="M172" s="45"/>
      <c r="N172" s="14">
        <f>N111</f>
        <v>9976000</v>
      </c>
      <c r="O172" s="14">
        <f t="shared" si="4"/>
        <v>0</v>
      </c>
    </row>
    <row r="173" spans="1:15" ht="14.25">
      <c r="A173" s="15">
        <v>12</v>
      </c>
      <c r="B173" s="16" t="s">
        <v>112</v>
      </c>
      <c r="C173" s="6"/>
      <c r="D173" s="6"/>
      <c r="E173" s="14"/>
      <c r="F173" s="14"/>
      <c r="G173" s="14">
        <f>G114</f>
        <v>70000</v>
      </c>
      <c r="H173" s="14">
        <f>H114</f>
        <v>70000</v>
      </c>
      <c r="I173" s="14"/>
      <c r="J173" s="14">
        <f>J114</f>
        <v>1130000</v>
      </c>
      <c r="K173" s="14">
        <f>K114</f>
        <v>185899.76</v>
      </c>
      <c r="L173" s="14">
        <f t="shared" si="5"/>
        <v>16.451306194690265</v>
      </c>
      <c r="M173" s="45"/>
      <c r="N173" s="14">
        <f>N114</f>
        <v>1130000</v>
      </c>
      <c r="O173" s="14">
        <f t="shared" si="4"/>
        <v>0</v>
      </c>
    </row>
    <row r="174" spans="1:15" ht="14.25">
      <c r="A174" s="15">
        <v>13</v>
      </c>
      <c r="B174" s="16" t="s">
        <v>87</v>
      </c>
      <c r="C174" s="6"/>
      <c r="D174" s="6"/>
      <c r="E174" s="14">
        <v>13300000</v>
      </c>
      <c r="F174" s="14"/>
      <c r="G174" s="14">
        <f>G117</f>
        <v>16100000</v>
      </c>
      <c r="H174" s="14">
        <f>H117</f>
        <v>16100000</v>
      </c>
      <c r="I174" s="14"/>
      <c r="J174" s="14">
        <f>J117</f>
        <v>18000000</v>
      </c>
      <c r="K174" s="14">
        <f>K117</f>
        <v>6292534.79</v>
      </c>
      <c r="L174" s="14">
        <f t="shared" si="5"/>
        <v>34.95852661111111</v>
      </c>
      <c r="M174" s="45"/>
      <c r="N174" s="14">
        <f>N117</f>
        <v>18000000</v>
      </c>
      <c r="O174" s="14">
        <f t="shared" si="4"/>
        <v>0</v>
      </c>
    </row>
    <row r="175" spans="1:15" ht="14.25">
      <c r="A175" s="15">
        <v>14</v>
      </c>
      <c r="B175" s="16" t="s">
        <v>59</v>
      </c>
      <c r="C175" s="6"/>
      <c r="D175" s="6"/>
      <c r="E175" s="14">
        <v>13098201.51</v>
      </c>
      <c r="F175" s="14"/>
      <c r="G175" s="14">
        <f>G143</f>
        <v>20389200</v>
      </c>
      <c r="H175" s="14">
        <f>H143</f>
        <v>20745000</v>
      </c>
      <c r="I175" s="14"/>
      <c r="J175" s="14">
        <f>J143</f>
        <v>20755000</v>
      </c>
      <c r="K175" s="14">
        <f>K143</f>
        <v>3578479.3099999987</v>
      </c>
      <c r="L175" s="14">
        <f t="shared" si="5"/>
        <v>17.24152883642495</v>
      </c>
      <c r="M175" s="45"/>
      <c r="N175" s="14">
        <f>N143</f>
        <v>20800528</v>
      </c>
      <c r="O175" s="14">
        <f t="shared" si="4"/>
        <v>45528</v>
      </c>
    </row>
    <row r="176" spans="1:15" ht="14.25">
      <c r="A176" s="15">
        <v>15</v>
      </c>
      <c r="B176" s="16" t="s">
        <v>76</v>
      </c>
      <c r="C176" s="6"/>
      <c r="D176" s="6"/>
      <c r="E176" s="14">
        <v>800000</v>
      </c>
      <c r="F176" s="14"/>
      <c r="G176" s="14">
        <f>G147</f>
        <v>800000</v>
      </c>
      <c r="H176" s="14">
        <f>H147</f>
        <v>500000</v>
      </c>
      <c r="I176" s="14"/>
      <c r="J176" s="14">
        <f>J147</f>
        <v>200000</v>
      </c>
      <c r="K176" s="14">
        <f>K147</f>
        <v>8197.42</v>
      </c>
      <c r="L176" s="14">
        <f t="shared" si="5"/>
        <v>4.09871</v>
      </c>
      <c r="M176" s="45"/>
      <c r="N176" s="14">
        <f>N147</f>
        <v>100000</v>
      </c>
      <c r="O176" s="14">
        <f t="shared" si="4"/>
        <v>-100000</v>
      </c>
    </row>
    <row r="177" spans="1:15" ht="14.25">
      <c r="A177" s="15">
        <v>16</v>
      </c>
      <c r="B177" s="16" t="s">
        <v>77</v>
      </c>
      <c r="C177" s="6"/>
      <c r="D177" s="6"/>
      <c r="E177" s="14">
        <v>500000</v>
      </c>
      <c r="F177" s="14"/>
      <c r="G177" s="14">
        <f>G151</f>
        <v>200000</v>
      </c>
      <c r="H177" s="14">
        <f>H151</f>
        <v>200000</v>
      </c>
      <c r="I177" s="14"/>
      <c r="J177" s="14">
        <f>J151</f>
        <v>5000</v>
      </c>
      <c r="K177" s="14">
        <f>K151</f>
        <v>0</v>
      </c>
      <c r="L177" s="14">
        <f t="shared" si="5"/>
        <v>0</v>
      </c>
      <c r="M177" s="45"/>
      <c r="N177" s="14">
        <f>N151</f>
        <v>5000</v>
      </c>
      <c r="O177" s="14">
        <f t="shared" si="4"/>
        <v>0</v>
      </c>
    </row>
    <row r="178" spans="1:15" ht="14.25">
      <c r="A178" s="15">
        <v>17</v>
      </c>
      <c r="B178" s="35" t="s">
        <v>89</v>
      </c>
      <c r="C178" s="6"/>
      <c r="D178" s="6"/>
      <c r="E178" s="14">
        <v>2000000</v>
      </c>
      <c r="F178" s="14"/>
      <c r="G178" s="14">
        <f>G154</f>
        <v>4500000</v>
      </c>
      <c r="H178" s="14">
        <f>H154</f>
        <v>6200000</v>
      </c>
      <c r="I178" s="14"/>
      <c r="J178" s="14">
        <f>J154</f>
        <v>5000000</v>
      </c>
      <c r="K178" s="14">
        <f>K154</f>
        <v>3381.59</v>
      </c>
      <c r="L178" s="14">
        <f t="shared" si="5"/>
        <v>0.0676318</v>
      </c>
      <c r="M178" s="45"/>
      <c r="N178" s="14">
        <f>N154</f>
        <v>5000000</v>
      </c>
      <c r="O178" s="14">
        <f t="shared" si="4"/>
        <v>0</v>
      </c>
    </row>
    <row r="179" spans="1:15" ht="14.25">
      <c r="A179" s="15">
        <v>18</v>
      </c>
      <c r="B179" s="35" t="s">
        <v>88</v>
      </c>
      <c r="C179" s="6"/>
      <c r="D179" s="6"/>
      <c r="E179" s="14">
        <v>1000000</v>
      </c>
      <c r="F179" s="14"/>
      <c r="G179" s="14">
        <f>G155</f>
        <v>1200000</v>
      </c>
      <c r="H179" s="14">
        <f>H155</f>
        <v>1200000</v>
      </c>
      <c r="I179" s="14"/>
      <c r="J179" s="14">
        <f>J155</f>
        <v>1200000</v>
      </c>
      <c r="K179" s="14">
        <f>K155</f>
        <v>95731.44</v>
      </c>
      <c r="L179" s="14">
        <f t="shared" si="5"/>
        <v>7.977620000000001</v>
      </c>
      <c r="M179" s="45"/>
      <c r="N179" s="14">
        <f>N155</f>
        <v>1200000</v>
      </c>
      <c r="O179" s="14">
        <f t="shared" si="4"/>
        <v>0</v>
      </c>
    </row>
    <row r="180" spans="1:15" ht="15">
      <c r="A180" s="12"/>
      <c r="B180" s="19" t="s">
        <v>139</v>
      </c>
      <c r="C180" s="6"/>
      <c r="D180" s="6"/>
      <c r="E180" s="20">
        <f>SUM(E167:E179)</f>
        <v>177124255.51</v>
      </c>
      <c r="F180" s="20"/>
      <c r="G180" s="20">
        <f>SUM(G167:G179)</f>
        <v>256366400</v>
      </c>
      <c r="H180" s="20">
        <f>SUM(H167:H179)</f>
        <v>245891200</v>
      </c>
      <c r="I180" s="20"/>
      <c r="J180" s="20">
        <f>SUM(J167:J179)</f>
        <v>252836000</v>
      </c>
      <c r="K180" s="20">
        <f>SUM(K167:K179)</f>
        <v>64452846.86</v>
      </c>
      <c r="L180" s="20">
        <f t="shared" si="5"/>
        <v>25.491957972757046</v>
      </c>
      <c r="M180" s="45"/>
      <c r="N180" s="20">
        <f>SUM(N167:N179)</f>
        <v>257247605.57</v>
      </c>
      <c r="O180" s="20">
        <f t="shared" si="4"/>
        <v>4411605.569999993</v>
      </c>
    </row>
    <row r="181" spans="1:15" ht="15">
      <c r="A181" s="92" t="s">
        <v>150</v>
      </c>
      <c r="B181" s="92"/>
      <c r="C181" s="6"/>
      <c r="D181" s="6"/>
      <c r="E181" s="20">
        <f>E166-E180</f>
        <v>105067.68999999762</v>
      </c>
      <c r="F181" s="20"/>
      <c r="G181" s="20">
        <f>G166-G180</f>
        <v>98600</v>
      </c>
      <c r="H181" s="20">
        <f>H166-H180</f>
        <v>258800</v>
      </c>
      <c r="I181" s="20"/>
      <c r="J181" s="20">
        <f>J166-J180</f>
        <v>2384000</v>
      </c>
      <c r="K181" s="20">
        <f>K166-K180</f>
        <v>-148918.30000001192</v>
      </c>
      <c r="L181" s="20">
        <f t="shared" si="5"/>
        <v>-6.246572986577681</v>
      </c>
      <c r="M181" s="45"/>
      <c r="N181" s="20">
        <f>N166-N180</f>
        <v>917122.0300000012</v>
      </c>
      <c r="O181" s="20">
        <f t="shared" si="4"/>
        <v>-1466877.9699999988</v>
      </c>
    </row>
    <row r="182" spans="1:13" ht="15">
      <c r="A182" s="55"/>
      <c r="B182" s="55"/>
      <c r="C182" s="56"/>
      <c r="D182" s="56"/>
      <c r="E182" s="57"/>
      <c r="F182" s="57"/>
      <c r="G182" s="57"/>
      <c r="H182" s="57"/>
      <c r="I182" s="57"/>
      <c r="J182" s="57"/>
      <c r="K182" s="57"/>
      <c r="L182" s="57"/>
      <c r="M182" s="47"/>
    </row>
    <row r="183" spans="1:12" ht="14.25">
      <c r="A183" s="85" t="s">
        <v>140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4"/>
    </row>
    <row r="184" spans="1:12" ht="14.25">
      <c r="A184" s="85" t="s">
        <v>148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4"/>
    </row>
  </sheetData>
  <sheetProtection/>
  <mergeCells count="21">
    <mergeCell ref="A183:K183"/>
    <mergeCell ref="A184:K184"/>
    <mergeCell ref="A13:B13"/>
    <mergeCell ref="A16:B16"/>
    <mergeCell ref="A19:B19"/>
    <mergeCell ref="A55:B55"/>
    <mergeCell ref="A1:B1"/>
    <mergeCell ref="A2:B2"/>
    <mergeCell ref="A3:B3"/>
    <mergeCell ref="A6:B8"/>
    <mergeCell ref="H6:H8"/>
    <mergeCell ref="A181:B181"/>
    <mergeCell ref="J6:J8"/>
    <mergeCell ref="A5:O5"/>
    <mergeCell ref="L6:L8"/>
    <mergeCell ref="M6:M8"/>
    <mergeCell ref="O6:O8"/>
    <mergeCell ref="A159:F159"/>
    <mergeCell ref="N6:N8"/>
    <mergeCell ref="K6:K8"/>
    <mergeCell ref="A158:B158"/>
  </mergeCells>
  <printOptions/>
  <pageMargins left="0.7" right="0.7" top="0.75" bottom="0.75" header="0.3" footer="0.3"/>
  <pageSetup fitToHeight="0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 Milošević</cp:lastModifiedBy>
  <cp:lastPrinted>2018-06-08T10:25:14Z</cp:lastPrinted>
  <dcterms:created xsi:type="dcterms:W3CDTF">2009-12-15T06:47:50Z</dcterms:created>
  <dcterms:modified xsi:type="dcterms:W3CDTF">2018-07-24T06:15:21Z</dcterms:modified>
  <cp:category/>
  <cp:version/>
  <cp:contentType/>
  <cp:contentStatus/>
</cp:coreProperties>
</file>