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activeTab="19"/>
  </bookViews>
  <sheets>
    <sheet name="БС 2020" sheetId="1" r:id="rId1"/>
    <sheet name="БУ 2020" sheetId="2" r:id="rId2"/>
    <sheet name="Токови готовине 2020" sheetId="3" r:id="rId3"/>
    <sheet name="Индикатори" sheetId="4" r:id="rId4"/>
    <sheet name="Индикатори- наставак" sheetId="5" r:id="rId5"/>
    <sheet name="БС 2021" sheetId="6" r:id="rId6"/>
    <sheet name="БУ 2021" sheetId="7" r:id="rId7"/>
    <sheet name="Токови готовине 2021" sheetId="8" r:id="rId8"/>
    <sheet name="Субвенције" sheetId="9" r:id="rId9"/>
    <sheet name="Трошкови зарада" sheetId="10" r:id="rId10"/>
    <sheet name="Запослени по РЈ" sheetId="11" r:id="rId11"/>
    <sheet name="Структура запосл." sheetId="12" r:id="rId12"/>
    <sheet name="Динамика запош." sheetId="13" r:id="rId13"/>
    <sheet name="Маса зарада" sheetId="14" r:id="rId14"/>
    <sheet name="Распон зарада" sheetId="15" r:id="rId15"/>
    <sheet name="НО" sheetId="16" r:id="rId16"/>
    <sheet name="Кредити" sheetId="17" r:id="rId17"/>
    <sheet name="Набавка" sheetId="18" r:id="rId18"/>
    <sheet name="План инвестиција" sheetId="19" r:id="rId19"/>
    <sheet name="Сред.посебне намене" sheetId="20" r:id="rId20"/>
  </sheets>
  <definedNames>
    <definedName name="_xlfn.IFERROR" hidden="1">#NAME?</definedName>
    <definedName name="_xlnm.Print_Titles" localSheetId="0">'БС 2020'!$5:$6</definedName>
    <definedName name="_xlnm.Print_Titles" localSheetId="5">'БС 2021'!$5:$7</definedName>
    <definedName name="_xlnm.Print_Titles" localSheetId="1">'БУ 2020'!$8:$9</definedName>
    <definedName name="_xlnm.Print_Titles" localSheetId="6">'БУ 2021'!$8:$9</definedName>
    <definedName name="_xlnm.Print_Titles" localSheetId="2">'Токови готовине 2020'!$7:$8</definedName>
    <definedName name="_xlnm.Print_Area" localSheetId="5">'БС 2021'!$B$1:$I$147</definedName>
    <definedName name="_xlnm.Print_Area" localSheetId="1">'БУ 2020'!$B$2:$F$84</definedName>
    <definedName name="_xlnm.Print_Area" localSheetId="12">'Динамика запош.'!$B$2:$I$34</definedName>
    <definedName name="_xlnm.Print_Area" localSheetId="3">'Индикатори'!$A$1:$F$50</definedName>
    <definedName name="_xlnm.Print_Area" localSheetId="16">'Кредити'!$B$2:$Q$26</definedName>
    <definedName name="_xlnm.Print_Area" localSheetId="13">'Маса зарада'!$B$2:$O$70</definedName>
    <definedName name="_xlnm.Print_Area" localSheetId="15">'НО'!$B$2:$L$39</definedName>
    <definedName name="_xlnm.Print_Area" localSheetId="19">'Сред.посебне намене'!$B$2:$I$20</definedName>
    <definedName name="_xlnm.Print_Area" localSheetId="11">'Структура запосл.'!$B$2:$L$32</definedName>
    <definedName name="_xlnm.Print_Area" localSheetId="2">'Токови готовине 2020'!$C$3:$F$59</definedName>
    <definedName name="_xlnm.Print_Area" localSheetId="7">'Токови готовине 2021'!$B$3:$G$58</definedName>
    <definedName name="_xlnm.Print_Area" localSheetId="9">'Трошкови зарада'!$B$2:$I$41</definedName>
  </definedNames>
  <calcPr fullCalcOnLoad="1"/>
</workbook>
</file>

<file path=xl/sharedStrings.xml><?xml version="1.0" encoding="utf-8"?>
<sst xmlns="http://schemas.openxmlformats.org/spreadsheetml/2006/main" count="1937" uniqueCount="949">
  <si>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</si>
  <si>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</si>
  <si>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</si>
  <si>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</si>
  <si>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</si>
  <si>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</si>
  <si>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</si>
  <si>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</si>
  <si>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</si>
  <si>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</si>
  <si>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</si>
  <si>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</si>
  <si>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</si>
  <si>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</si>
  <si>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</si>
  <si>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</si>
  <si>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</si>
  <si>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</si>
  <si>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</si>
  <si>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</si>
  <si>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</si>
  <si>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</si>
  <si>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</si>
  <si>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</si>
  <si>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</si>
  <si>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</si>
  <si>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</si>
  <si>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</si>
  <si>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</si>
  <si>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</si>
  <si>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</si>
  <si>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</si>
  <si>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</si>
  <si>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</si>
  <si>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</si>
  <si>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</si>
  <si>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</si>
  <si>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</si>
  <si>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</si>
  <si>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</si>
  <si>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</si>
  <si>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</si>
  <si>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</si>
  <si>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</si>
  <si>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</si>
  <si>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</si>
  <si>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</si>
  <si>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</si>
  <si>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</si>
  <si>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</si>
  <si>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</si>
  <si>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</si>
  <si>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</si>
  <si>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</si>
  <si>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</si>
  <si>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</si>
  <si>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</si>
  <si>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</si>
  <si>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</si>
  <si>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</si>
  <si>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</si>
  <si>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</si>
  <si>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</si>
  <si>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</si>
  <si>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</si>
  <si>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</si>
  <si>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</si>
  <si>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</si>
  <si>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</si>
  <si>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</si>
  <si>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</si>
  <si>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</si>
  <si>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</si>
  <si>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</si>
  <si>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</si>
  <si>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</si>
  <si>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</si>
  <si>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</si>
  <si>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</si>
  <si>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</si>
  <si>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</si>
  <si>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</si>
  <si>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</si>
  <si>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</si>
  <si>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</si>
  <si>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</si>
  <si>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</si>
  <si>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</si>
  <si>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</si>
  <si>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</si>
  <si>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</si>
  <si>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</si>
  <si>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</si>
  <si>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</si>
  <si>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</si>
  <si>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</si>
  <si>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</si>
  <si>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</si>
  <si>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</si>
  <si>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</si>
  <si>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</si>
  <si>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</si>
  <si>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</si>
  <si>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</si>
  <si>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</si>
  <si>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</si>
  <si>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</si>
  <si>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</si>
  <si>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</si>
  <si>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</si>
  <si>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</si>
  <si>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</si>
  <si>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</si>
  <si>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</si>
  <si>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</si>
  <si>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</si>
  <si>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</si>
  <si>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</si>
  <si>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</si>
  <si>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</si>
  <si>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</si>
  <si>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</si>
  <si>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</si>
  <si>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</si>
  <si>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</si>
  <si>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</si>
  <si>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</si>
  <si>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</si>
  <si>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</si>
  <si>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</si>
  <si>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</si>
  <si>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</si>
  <si>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</si>
  <si>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</si>
  <si>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</si>
  <si>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</si>
  <si>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</si>
  <si>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</si>
  <si>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</si>
  <si>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</si>
  <si>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</si>
  <si>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</si>
  <si>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</si>
  <si>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</si>
  <si>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</si>
  <si>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</si>
  <si>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</si>
  <si>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</si>
  <si>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</si>
  <si>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</si>
  <si>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</si>
  <si>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</si>
  <si>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</si>
  <si>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</si>
  <si>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</si>
  <si>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</si>
  <si>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</si>
  <si>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</si>
  <si>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</si>
  <si>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</si>
  <si>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</si>
  <si>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</si>
  <si>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</si>
  <si>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</si>
  <si>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</si>
  <si>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</si>
  <si>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</si>
  <si>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</si>
  <si>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</si>
  <si>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</si>
  <si>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</si>
  <si>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</si>
  <si>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</si>
  <si>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</si>
  <si>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</si>
  <si>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</si>
  <si>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</si>
  <si>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</si>
  <si>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</si>
  <si>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</si>
  <si>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</si>
  <si>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</si>
  <si>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</si>
  <si>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</si>
  <si>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</si>
  <si>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</si>
  <si>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</si>
  <si>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</si>
  <si>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</si>
  <si>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</si>
  <si>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</si>
  <si>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</si>
  <si>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</si>
  <si>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</si>
  <si>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</si>
  <si>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</si>
  <si>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</si>
  <si>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</si>
  <si>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</si>
  <si>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</si>
  <si>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</si>
  <si>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</si>
  <si>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</si>
  <si>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</si>
  <si>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</si>
  <si>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</si>
  <si>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</si>
  <si>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</si>
  <si>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</si>
  <si>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</si>
  <si>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</si>
  <si>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</si>
  <si>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</si>
  <si>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</si>
  <si>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</si>
  <si>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</si>
  <si>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</si>
  <si>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</si>
  <si>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</si>
  <si>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</si>
  <si>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</si>
  <si>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</si>
  <si>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</si>
  <si>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</si>
  <si>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</si>
  <si>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</si>
  <si>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</si>
  <si>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</si>
  <si>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</si>
  <si>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</si>
  <si>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</si>
  <si>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</si>
  <si>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</si>
  <si>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</si>
  <si>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</si>
  <si>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</si>
  <si>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</si>
  <si>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</si>
  <si>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</si>
  <si>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</si>
  <si>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</si>
  <si>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</si>
  <si>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</si>
  <si>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</si>
  <si>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</si>
  <si>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</si>
  <si>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</si>
  <si>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</si>
  <si>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</si>
  <si>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</si>
  <si>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</si>
  <si>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</si>
  <si>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</si>
  <si>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</si>
  <si>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</si>
  <si>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</si>
  <si>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</si>
  <si>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</si>
  <si>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</si>
  <si>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</si>
  <si>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</si>
  <si>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</si>
  <si>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</si>
  <si>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</si>
  <si>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</si>
  <si>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</si>
  <si>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</si>
  <si>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</si>
  <si>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</si>
  <si>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</si>
  <si>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</si>
  <si>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</si>
  <si>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</si>
  <si>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</si>
  <si>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</si>
  <si>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</si>
  <si>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</si>
  <si>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</si>
  <si>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</si>
  <si>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</si>
  <si>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</si>
  <si>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</si>
  <si>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</si>
  <si>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</si>
  <si>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</si>
  <si>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</si>
  <si>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</si>
  <si>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</si>
  <si>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</si>
  <si>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</si>
  <si>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</si>
  <si>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</si>
  <si>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</si>
  <si>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</si>
  <si>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</si>
  <si>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</si>
  <si>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</si>
  <si>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</si>
  <si>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</si>
  <si>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</si>
  <si>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</si>
  <si>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</si>
  <si>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</si>
  <si>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</si>
  <si>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</si>
  <si>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</si>
  <si>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</si>
  <si>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</si>
  <si>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</si>
  <si>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</si>
  <si>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</si>
  <si>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</si>
  <si>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</si>
  <si>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</si>
  <si>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</si>
  <si>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</si>
  <si>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</si>
  <si>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</si>
  <si>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</si>
  <si>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</si>
  <si>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</si>
  <si>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</si>
  <si>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</si>
  <si>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</si>
  <si>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</si>
  <si>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</si>
  <si>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</si>
  <si>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</si>
  <si>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</si>
  <si>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</si>
  <si>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</si>
  <si>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</si>
  <si>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</si>
  <si>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</si>
  <si>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</si>
  <si>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</si>
  <si>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</si>
  <si>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</si>
  <si>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</si>
  <si>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</si>
  <si>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</si>
  <si>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</si>
  <si>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</si>
  <si>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</si>
  <si>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</si>
  <si>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</si>
  <si>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</si>
  <si>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</si>
  <si>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</si>
  <si>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</si>
  <si>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</si>
  <si>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</si>
  <si>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</si>
  <si>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</si>
  <si>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</si>
  <si>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</si>
  <si>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</si>
  <si>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</si>
  <si>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</si>
  <si>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</si>
  <si>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</si>
  <si>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</si>
  <si>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</si>
  <si>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</si>
  <si>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</si>
  <si>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</si>
  <si>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</si>
  <si>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</si>
  <si>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</si>
  <si>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</si>
  <si>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</si>
  <si>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</si>
  <si>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</si>
  <si>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</si>
  <si>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</si>
  <si>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</si>
  <si>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</si>
  <si>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</si>
  <si>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</si>
  <si>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</si>
  <si>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</si>
  <si>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</si>
  <si>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</si>
  <si>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</si>
  <si>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</si>
  <si>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</si>
  <si>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</si>
  <si>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</si>
  <si>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</si>
  <si>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</si>
  <si>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</si>
  <si>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</si>
  <si>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</si>
  <si>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</si>
  <si>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</si>
  <si>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</si>
  <si>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</si>
  <si>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</si>
  <si>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</si>
  <si>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</si>
  <si>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</si>
  <si>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</si>
  <si>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</si>
  <si>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</si>
  <si>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</si>
  <si>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</si>
  <si>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</si>
  <si>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</si>
  <si>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</si>
  <si>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</si>
  <si>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</si>
  <si>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</si>
  <si>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</si>
  <si>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</si>
  <si>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</si>
  <si>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</si>
  <si>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</si>
  <si>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</si>
  <si>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</si>
  <si>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</si>
  <si>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</si>
  <si>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</si>
  <si>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</si>
  <si>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</si>
  <si>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</si>
  <si>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</si>
  <si>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</si>
  <si>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</si>
  <si>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</si>
  <si>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</si>
  <si>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</si>
  <si>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</si>
  <si>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</si>
  <si>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</si>
  <si>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</si>
  <si>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</si>
  <si>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</si>
  <si>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</si>
  <si>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</si>
  <si>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</si>
  <si>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</si>
  <si>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</si>
  <si>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</si>
  <si>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</si>
  <si>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</si>
  <si>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</si>
  <si>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</si>
  <si>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</si>
  <si>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</si>
  <si>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</si>
  <si>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</si>
  <si>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</si>
  <si>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</si>
  <si>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</si>
  <si>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</si>
  <si>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</si>
  <si>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</si>
  <si>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</si>
  <si>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</si>
  <si>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</si>
  <si>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</si>
  <si>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</si>
  <si>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</si>
  <si>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</si>
  <si>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</si>
  <si>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</si>
  <si>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</si>
  <si>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</si>
  <si>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</si>
  <si>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</si>
  <si>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</si>
  <si>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</si>
  <si>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</si>
  <si>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</si>
  <si>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</si>
  <si>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</si>
  <si>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</si>
  <si>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</si>
  <si>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</si>
  <si>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</si>
  <si>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</si>
  <si>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</si>
  <si>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</si>
  <si>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</si>
  <si>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</si>
  <si>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</si>
  <si>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</si>
  <si>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</si>
  <si>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</si>
  <si>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</si>
  <si>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</si>
  <si>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</si>
  <si>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</si>
  <si>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</si>
  <si>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</si>
  <si>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</si>
  <si>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</si>
  <si>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</si>
  <si>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</si>
  <si>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</si>
  <si>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</si>
  <si>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</si>
  <si>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</si>
  <si>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</si>
  <si>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</si>
  <si>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</si>
  <si>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</si>
  <si>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</si>
  <si>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</si>
  <si>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</si>
  <si>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</si>
  <si>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</si>
  <si>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</si>
  <si>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</si>
  <si>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</si>
  <si>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</si>
  <si>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</si>
  <si>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</si>
  <si>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</si>
  <si>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</si>
  <si>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</si>
  <si>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</si>
  <si>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</si>
  <si>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</si>
  <si>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</si>
  <si>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</si>
  <si>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</si>
  <si>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</si>
  <si>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</si>
  <si>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</si>
  <si>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</si>
  <si>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</si>
  <si>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</si>
  <si>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</si>
  <si>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</si>
  <si>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</si>
  <si>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</si>
  <si>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</si>
  <si>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</si>
  <si>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</si>
  <si>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</si>
  <si>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</si>
  <si>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</si>
  <si>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</si>
  <si>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</si>
  <si>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</si>
  <si>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</si>
  <si>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</si>
  <si>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</si>
  <si>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</si>
  <si>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</si>
  <si>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</si>
  <si>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</si>
  <si>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</si>
  <si>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</si>
  <si>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</si>
  <si>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</si>
  <si>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</si>
  <si>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</si>
  <si>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</si>
  <si>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</si>
  <si>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</si>
  <si>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</si>
  <si>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</si>
  <si>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</si>
  <si>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</si>
  <si>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</si>
  <si>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</si>
  <si>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</si>
  <si>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</si>
  <si>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</si>
  <si>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</si>
  <si>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</si>
  <si>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</si>
  <si>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</si>
  <si>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</si>
  <si>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</si>
  <si>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</si>
  <si>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</si>
  <si>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</si>
  <si>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</si>
  <si>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</si>
  <si>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</si>
  <si>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</si>
  <si>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</si>
  <si>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</si>
  <si>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</si>
  <si>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</si>
  <si>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</si>
  <si>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</si>
  <si>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</si>
  <si>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</si>
  <si>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</si>
  <si>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</si>
  <si>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</si>
  <si>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</si>
  <si>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</si>
  <si>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</si>
  <si>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</si>
  <si>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</si>
  <si>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</si>
  <si>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</si>
  <si>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</si>
  <si>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</si>
  <si>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</si>
  <si>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</si>
  <si>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</si>
  <si>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</si>
  <si>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</si>
  <si>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</si>
  <si>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</si>
  <si>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</si>
  <si>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</si>
  <si>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</si>
  <si>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</si>
  <si>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</si>
  <si>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</si>
  <si>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</si>
  <si>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</si>
  <si>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</si>
  <si>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</si>
  <si>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</si>
  <si>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</si>
  <si>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</si>
  <si>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</si>
  <si>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</si>
  <si>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</si>
  <si>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</si>
  <si>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</si>
  <si>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</si>
  <si>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</si>
  <si>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</si>
  <si>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</si>
  <si>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</si>
  <si>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</si>
  <si>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</si>
  <si>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</si>
  <si>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</si>
  <si>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</si>
  <si>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</si>
  <si>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</si>
  <si>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</si>
  <si>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</si>
  <si>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</si>
  <si>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</si>
  <si>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</si>
  <si>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</si>
  <si>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</si>
  <si>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</si>
  <si>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</si>
  <si>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</si>
  <si>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</si>
  <si>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</si>
  <si>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</si>
  <si>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</si>
  <si>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</si>
  <si>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</si>
  <si>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</si>
  <si>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</si>
  <si>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</si>
  <si>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</si>
  <si>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</si>
  <si>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</si>
  <si>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</si>
  <si>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</si>
  <si>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</si>
  <si>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</si>
  <si>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</si>
  <si>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</si>
  <si>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</si>
  <si>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</si>
  <si>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</si>
  <si>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</si>
  <si>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</si>
  <si>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</si>
  <si>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</si>
  <si>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</si>
  <si>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</si>
  <si>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</si>
  <si>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</si>
  <si>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</si>
  <si>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</si>
  <si>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</si>
  <si>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</si>
  <si>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</si>
  <si>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</si>
  <si>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</si>
  <si>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</si>
  <si>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</si>
  <si>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</si>
  <si>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</si>
  <si>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</si>
  <si>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</si>
  <si>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</si>
  <si>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</si>
  <si>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</si>
  <si>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</si>
  <si>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</si>
  <si>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</si>
  <si>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</si>
  <si>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</si>
  <si>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</si>
  <si>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</si>
  <si>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</si>
  <si>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</si>
  <si>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</si>
  <si>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</si>
  <si>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</si>
  <si>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</si>
  <si>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</si>
  <si>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</si>
  <si>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</si>
  <si>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</si>
  <si>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</si>
  <si>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</si>
  <si>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</si>
  <si>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</si>
  <si>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</si>
  <si>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</si>
  <si>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</si>
  <si>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</si>
  <si>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</si>
  <si>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</si>
  <si>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</si>
  <si>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</si>
  <si>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</si>
  <si>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</si>
  <si>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</si>
  <si>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</si>
  <si>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</si>
  <si>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</si>
  <si>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</si>
  <si>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</si>
  <si>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</si>
  <si>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</si>
  <si>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</si>
  <si>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на дан 31.12.2020.</t>
  </si>
  <si>
    <t>Број запослених 31.12.2020.</t>
  </si>
  <si>
    <t>Исплата по месецима  2019.</t>
  </si>
  <si>
    <t>План по месецима  2020.</t>
  </si>
  <si>
    <t>Број прималаца отпремнине</t>
  </si>
  <si>
    <t>29</t>
  </si>
  <si>
    <t>Надзорни одбор / Скупштина - реализација 2019. година</t>
  </si>
  <si>
    <t>Надзорни одбор / Скупштина - план 2020. година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</si>
  <si>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</si>
  <si>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</si>
  <si>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</si>
  <si>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</si>
  <si>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</si>
  <si>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</si>
  <si>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</si>
  <si>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</si>
  <si>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</si>
  <si>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</si>
  <si>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</si>
  <si>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</si>
  <si>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</si>
  <si>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</si>
  <si>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</si>
  <si>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</si>
  <si>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</si>
  <si>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</si>
  <si>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</si>
  <si>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</si>
  <si>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</si>
  <si>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</si>
  <si>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</si>
  <si>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</si>
  <si>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</si>
  <si>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</si>
  <si>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</si>
  <si>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</si>
  <si>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</si>
  <si>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</si>
  <si>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</si>
  <si>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</si>
  <si>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</si>
  <si>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</si>
  <si>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</si>
  <si>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</si>
  <si>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</si>
  <si>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</si>
  <si>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</si>
  <si>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</si>
  <si>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</si>
  <si>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</si>
  <si>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</si>
  <si>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</si>
  <si>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</si>
  <si>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</si>
  <si>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</si>
  <si>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</si>
  <si>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</si>
  <si>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</si>
  <si>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</si>
  <si>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</si>
  <si>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</si>
  <si>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NAPOMENA:NEMA KREDITNE ZADUŽENOSTI.</t>
  </si>
  <si>
    <t>ПУМПЕ (бунарске, центрифугалне,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</si>
  <si>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</si>
  <si>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</si>
  <si>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</si>
  <si>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</si>
  <si>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</si>
  <si>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ИМПУЛСИВНИ ВОДОМЕРИ</t>
  </si>
  <si>
    <t>УПС</t>
  </si>
  <si>
    <t>ПРОГРАМСКИ ПАКЕТИ И ИНФОРМАЦИОНИ СИСТЕМИ</t>
  </si>
  <si>
    <t>ПУМПЕ ( дозир, муљне )</t>
  </si>
  <si>
    <t>ПРИКОЛИЦЕ ЗА ПСЕ</t>
  </si>
  <si>
    <t>МЕКИ УПУШТАЧИ, ТРАНСМИТЕРИ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</si>
  <si>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</si>
  <si>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</si>
  <si>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</si>
  <si>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Основна средства - добра</t>
  </si>
  <si>
    <t>Програмски пакети</t>
  </si>
  <si>
    <t>Погребна роба</t>
  </si>
  <si>
    <t>Матријал за израду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</si>
  <si>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</si>
  <si>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</si>
  <si>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</si>
  <si>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</si>
  <si>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</si>
  <si>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</si>
  <si>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</si>
  <si>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</si>
  <si>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</si>
  <si>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</si>
  <si>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</si>
  <si>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</si>
  <si>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</si>
  <si>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</si>
  <si>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</si>
  <si>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</si>
  <si>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</si>
  <si>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</si>
  <si>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</si>
  <si>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</si>
  <si>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</si>
  <si>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</si>
  <si>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</si>
  <si>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</si>
  <si>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</si>
  <si>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</si>
  <si>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</si>
  <si>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</si>
  <si>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</si>
  <si>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</si>
  <si>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</si>
  <si>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</si>
  <si>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</si>
  <si>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</si>
  <si>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20.</t>
  </si>
  <si>
    <t>Услуге извршитеља</t>
  </si>
  <si>
    <t>100</t>
  </si>
  <si>
    <t>200</t>
  </si>
  <si>
    <t>300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</si>
  <si>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</si>
  <si>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</si>
  <si>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МОТОР СА МЕЊАЧЕМ (набавка и уградња)</t>
  </si>
  <si>
    <t>ГЕНЕРАЛНИ СЕРВИС -РЕМОНТ КАМИОНА СМЕЋАРА ФАП 1823</t>
  </si>
  <si>
    <t>КАМИОН СМЕЋАР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</si>
  <si>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</si>
  <si>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</si>
  <si>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</si>
  <si>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</si>
  <si>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</si>
  <si>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по добијању сагласности за запошљавање, на основу захтева</t>
  </si>
  <si>
    <t>по чл.37.Закона о раду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</si>
  <si>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</si>
  <si>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</si>
  <si>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</si>
  <si>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31.03.2021. године</t>
  </si>
  <si>
    <t>Одлив кадрова у периоду 
01.04.-30.06.2021.</t>
  </si>
  <si>
    <t>Стање на дан 30.09.2021. године</t>
  </si>
  <si>
    <t>Пријем кадрова у периоду 
01.04.-30.06.2021.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</si>
  <si>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</si>
  <si>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</si>
  <si>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</si>
  <si>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 xml:space="preserve"> 01.01-31.12.2020. године</t>
  </si>
  <si>
    <t>План за период 01.01-31.12.2021. године</t>
  </si>
  <si>
    <t>План
01.01-31.03.2021.</t>
  </si>
  <si>
    <t>План
01.01-30.06.2021.</t>
  </si>
  <si>
    <t>План
01.01-30.09.2021.</t>
  </si>
  <si>
    <t>План 
01.01-31.12.2021.</t>
  </si>
  <si>
    <t xml:space="preserve">План 
01.01-31.12.2020. </t>
  </si>
  <si>
    <t>500</t>
  </si>
  <si>
    <t xml:space="preserve">         РАЧУНАРСКА ОПРЕМА    (монитори, рачунари,штамшачи,скенери )</t>
  </si>
  <si>
    <t>2021</t>
  </si>
  <si>
    <t>План 2021. година</t>
  </si>
  <si>
    <t xml:space="preserve">План 2023. година                 </t>
  </si>
  <si>
    <t>Реализовано закључно са 31.12.2020. године</t>
  </si>
  <si>
    <t>РАЗНА ОПРЕМА</t>
  </si>
  <si>
    <t>БИЛАНС УСПЕХА за период 01.01 - 31.12.2021. године</t>
  </si>
  <si>
    <t xml:space="preserve">Реализација (процена) 
01.01-31.12.2020. </t>
  </si>
  <si>
    <t>Исплаћена маса за зараде, број запослених и просечна зарада по месецима за 2020. годину*- Бруто 1</t>
  </si>
  <si>
    <t xml:space="preserve">Планирана маса за зараде, број запослених и просечна зарада по месецима за 2021. годину - Бруто 1 </t>
  </si>
  <si>
    <t>** старозапослени у 2020. години су они запослени који су били у радном односу у децембру 2019.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</si>
  <si>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</si>
  <si>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Стање кредитне задужености у динарима
на дан 31.12.2020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</si>
  <si>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</si>
  <si>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</si>
  <si>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</si>
  <si>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</si>
  <si>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>Генерални сервис-ремонт камионасмећара ФАП 1823</t>
  </si>
  <si>
    <t>Услуга набавке и уградње мотора са мењачњм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</si>
  <si>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</si>
  <si>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</si>
  <si>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</si>
  <si>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Исплаћена у 2020. години</t>
  </si>
  <si>
    <t>Планирана у 2021. години</t>
  </si>
  <si>
    <t>БИЛАНС УСПЕХА за период 01.01 - 31.12.2020. године</t>
  </si>
  <si>
    <t>План
01.01-31.12.2020.</t>
  </si>
  <si>
    <t>Реализација (процена)
01.01-31.12.2020.</t>
  </si>
  <si>
    <t>Реализација (процена) на дан 31.12.2020.</t>
  </si>
  <si>
    <t>Надзорни одбор / Скупштина - реализација 2020. година</t>
  </si>
  <si>
    <t>Надзорни одбор / Скупштина - план 2021. година</t>
  </si>
  <si>
    <t>Број запослених по секторима / организационим јединицама на дан 31.12.2020. године</t>
  </si>
  <si>
    <t>Стање на дан 31.12.2020. године</t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</si>
  <si>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</si>
  <si>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</si>
  <si>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</si>
  <si>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</si>
  <si>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</si>
  <si>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КЛИМА УРЕЂАЈИ</t>
  </si>
  <si>
    <t>у периоду од 01.01. до 31.12.2021. године</t>
  </si>
  <si>
    <t>План 
01.01-31.03.2021.</t>
  </si>
  <si>
    <t>План 
01.01-30.09.2021.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</si>
  <si>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</si>
  <si>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</si>
  <si>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 xml:space="preserve"> 2019. година</t>
  </si>
  <si>
    <t>Стање на дан 31.12.2020.</t>
  </si>
  <si>
    <t>План на дан 31.12.2021.</t>
  </si>
  <si>
    <t>2020. година реализација (процена)</t>
  </si>
  <si>
    <t>2019. година реализација</t>
  </si>
  <si>
    <t>ПОЛОВНО СПЕЦИЈАЛИЗОВАНО ПОГРЕБНО ВОЗИЛО</t>
  </si>
  <si>
    <t>ПОЛОВНО ВОЗИЛО ЗА ПРЕВОЗ РОБЕ "PICK UP"</t>
  </si>
  <si>
    <t>ПОПРАВКА-РЕМОНТ БУЛДОЖЕРА ( LIEBHEER )</t>
  </si>
  <si>
    <t>РЕМОНТ НАДРГАДЊЕ КАМИОНА СМЕЋАРА ФАП 1822</t>
  </si>
  <si>
    <t>21.</t>
  </si>
  <si>
    <t>Поправка-ремонт булдожера Liebheer</t>
  </si>
  <si>
    <t>22.</t>
  </si>
  <si>
    <t>Ремонт надргардње камиона смећара ФАП 1822</t>
  </si>
  <si>
    <t>ПОЛОВНО СПЕЦИЈАЛНО ВОЗИЛО ЗА ОДВОЗ СМЕЋА-АУТОСМЕЋАР</t>
  </si>
  <si>
    <t>БУЛДОЗЕР</t>
  </si>
  <si>
    <t>КАМИОН ПОДИЗАЧ КОНТЕЈНЕРА ( НОВ )</t>
  </si>
  <si>
    <t>РЕМОНТ МОТОРА КАМИОН СМЕЋАРА -ПОДИЗАЧА ФАП 1318</t>
  </si>
  <si>
    <t>23.</t>
  </si>
  <si>
    <t>Ремонт камиона смећара подизача ФАП 1318</t>
  </si>
  <si>
    <t>НОВ ДИЗЕЛ АГРЕГАТ, контејнерског типа, снаге 220 kw са АТЦ ормаром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</si>
</sst>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9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8" borderId="3" applyNumberFormat="0" applyAlignment="0" applyProtection="0"/>
    <xf numFmtId="0" fontId="66" fillId="28" borderId="4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73" fillId="0" borderId="8" applyNumberFormat="0" applyFill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1" fillId="0" borderId="0" xfId="56">
      <alignment/>
      <protection/>
    </xf>
    <xf numFmtId="0" fontId="7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1" fillId="0" borderId="1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3" fontId="21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18" xfId="55" applyNumberFormat="1" applyFont="1" applyBorder="1" applyAlignment="1">
      <alignment horizontal="center" vertical="center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27" xfId="0" applyFont="1" applyFill="1" applyBorder="1" applyAlignment="1">
      <alignment vertical="center" wrapText="1"/>
    </xf>
    <xf numFmtId="0" fontId="1" fillId="32" borderId="2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vertical="center"/>
    </xf>
    <xf numFmtId="0" fontId="80" fillId="0" borderId="18" xfId="0" applyFont="1" applyBorder="1" applyAlignment="1">
      <alignment vertical="center" wrapText="1"/>
    </xf>
    <xf numFmtId="0" fontId="81" fillId="0" borderId="18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19" xfId="55" applyNumberFormat="1" applyFont="1" applyBorder="1" applyAlignment="1">
      <alignment horizontal="center" vertical="center"/>
      <protection/>
    </xf>
    <xf numFmtId="0" fontId="1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80" fillId="0" borderId="36" xfId="0" applyFont="1" applyBorder="1" applyAlignment="1">
      <alignment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36" xfId="0" applyFont="1" applyBorder="1" applyAlignment="1">
      <alignment vertical="center" wrapText="1"/>
    </xf>
    <xf numFmtId="0" fontId="80" fillId="0" borderId="40" xfId="0" applyFont="1" applyBorder="1" applyAlignment="1">
      <alignment vertical="center" wrapText="1"/>
    </xf>
    <xf numFmtId="0" fontId="81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92" fontId="2" fillId="0" borderId="17" xfId="0" applyNumberFormat="1" applyFont="1" applyBorder="1" applyAlignment="1">
      <alignment horizontal="center" vertical="center" wrapText="1"/>
    </xf>
    <xf numFmtId="192" fontId="2" fillId="0" borderId="17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49" fontId="1" fillId="33" borderId="18" xfId="55" applyNumberFormat="1" applyFont="1" applyFill="1" applyBorder="1" applyAlignment="1">
      <alignment horizontal="center" vertical="center"/>
      <protection/>
    </xf>
    <xf numFmtId="0" fontId="1" fillId="33" borderId="32" xfId="55" applyFont="1" applyFill="1" applyBorder="1" applyAlignment="1">
      <alignment horizontal="left" vertical="center" wrapText="1"/>
      <protection/>
    </xf>
    <xf numFmtId="49" fontId="1" fillId="33" borderId="32" xfId="55" applyNumberFormat="1" applyFont="1" applyFill="1" applyBorder="1" applyAlignment="1">
      <alignment horizontal="center" vertical="center" wrapText="1"/>
      <protection/>
    </xf>
    <xf numFmtId="0" fontId="1" fillId="33" borderId="32" xfId="55" applyFont="1" applyFill="1" applyBorder="1" applyAlignment="1">
      <alignment vertical="center"/>
      <protection/>
    </xf>
    <xf numFmtId="0" fontId="1" fillId="33" borderId="32" xfId="55" applyFont="1" applyFill="1" applyBorder="1" applyAlignment="1">
      <alignment vertical="center" wrapText="1"/>
      <protection/>
    </xf>
    <xf numFmtId="0" fontId="1" fillId="33" borderId="32" xfId="55" applyFont="1" applyFill="1" applyBorder="1" applyAlignment="1">
      <alignment horizontal="left" vertical="center"/>
      <protection/>
    </xf>
    <xf numFmtId="0" fontId="1" fillId="33" borderId="25" xfId="55" applyFont="1" applyFill="1" applyBorder="1" applyAlignment="1">
      <alignment horizontal="left" vertical="center" wrapText="1"/>
      <protection/>
    </xf>
    <xf numFmtId="49" fontId="1" fillId="33" borderId="14" xfId="55" applyNumberFormat="1" applyFont="1" applyFill="1" applyBorder="1" applyAlignment="1">
      <alignment horizontal="center" vertical="center"/>
      <protection/>
    </xf>
    <xf numFmtId="0" fontId="1" fillId="33" borderId="42" xfId="55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/>
      <protection/>
    </xf>
    <xf numFmtId="0" fontId="29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4" fillId="32" borderId="43" xfId="0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/>
    </xf>
    <xf numFmtId="0" fontId="26" fillId="32" borderId="44" xfId="0" applyFont="1" applyFill="1" applyBorder="1" applyAlignment="1">
      <alignment horizontal="center" vertical="center"/>
    </xf>
    <xf numFmtId="0" fontId="26" fillId="32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2" borderId="4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2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1" fillId="0" borderId="32" xfId="55" applyNumberFormat="1" applyFont="1" applyFill="1" applyBorder="1" applyAlignment="1">
      <alignment horizontal="center" vertical="center"/>
      <protection/>
    </xf>
    <xf numFmtId="3" fontId="82" fillId="0" borderId="14" xfId="56" applyNumberFormat="1" applyFont="1" applyBorder="1" applyAlignment="1">
      <alignment horizontal="center" vertical="center"/>
      <protection/>
    </xf>
    <xf numFmtId="3" fontId="82" fillId="0" borderId="18" xfId="56" applyNumberFormat="1" applyFont="1" applyBorder="1" applyAlignment="1">
      <alignment horizontal="center" vertical="center"/>
      <protection/>
    </xf>
    <xf numFmtId="3" fontId="82" fillId="0" borderId="19" xfId="56" applyNumberFormat="1" applyFont="1" applyBorder="1" applyAlignment="1">
      <alignment horizontal="center" vertical="center"/>
      <protection/>
    </xf>
    <xf numFmtId="3" fontId="82" fillId="0" borderId="12" xfId="56" applyNumberFormat="1" applyFont="1" applyBorder="1" applyAlignment="1">
      <alignment horizontal="center" vertical="center"/>
      <protection/>
    </xf>
    <xf numFmtId="3" fontId="82" fillId="0" borderId="10" xfId="56" applyNumberFormat="1" applyFont="1" applyBorder="1" applyAlignment="1">
      <alignment horizontal="center" vertical="center"/>
      <protection/>
    </xf>
    <xf numFmtId="3" fontId="82" fillId="0" borderId="11" xfId="56" applyNumberFormat="1" applyFont="1" applyBorder="1" applyAlignment="1">
      <alignment horizontal="center" vertical="center"/>
      <protection/>
    </xf>
    <xf numFmtId="3" fontId="82" fillId="32" borderId="34" xfId="56" applyNumberFormat="1" applyFont="1" applyFill="1" applyBorder="1" applyAlignment="1">
      <alignment horizontal="center" vertical="center"/>
      <protection/>
    </xf>
    <xf numFmtId="3" fontId="1" fillId="0" borderId="16" xfId="55" applyNumberFormat="1" applyFont="1" applyFill="1" applyBorder="1" applyAlignment="1">
      <alignment horizontal="center" vertical="center"/>
      <protection/>
    </xf>
    <xf numFmtId="3" fontId="21" fillId="0" borderId="4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32" borderId="4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32" borderId="56" xfId="0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47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83" fillId="34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3" fontId="1" fillId="32" borderId="51" xfId="0" applyNumberFormat="1" applyFont="1" applyFill="1" applyBorder="1" applyAlignment="1">
      <alignment horizontal="center" vertical="center"/>
    </xf>
    <xf numFmtId="4" fontId="1" fillId="32" borderId="20" xfId="0" applyNumberFormat="1" applyFont="1" applyFill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32" borderId="34" xfId="0" applyNumberFormat="1" applyFont="1" applyFill="1" applyBorder="1" applyAlignment="1">
      <alignment horizontal="center" vertical="center"/>
    </xf>
    <xf numFmtId="3" fontId="1" fillId="0" borderId="32" xfId="55" applyNumberFormat="1" applyFont="1" applyBorder="1" applyAlignment="1">
      <alignment horizontal="center" vertical="center"/>
      <protection/>
    </xf>
    <xf numFmtId="3" fontId="1" fillId="0" borderId="32" xfId="5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2" borderId="61" xfId="55" applyFont="1" applyFill="1" applyBorder="1" applyAlignment="1">
      <alignment horizontal="center" vertical="center" wrapText="1"/>
      <protection/>
    </xf>
    <xf numFmtId="0" fontId="1" fillId="0" borderId="40" xfId="0" applyFont="1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32" borderId="56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1" fillId="32" borderId="63" xfId="0" applyFont="1" applyFill="1" applyBorder="1" applyAlignment="1">
      <alignment/>
    </xf>
    <xf numFmtId="0" fontId="1" fillId="32" borderId="62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6" xfId="55" applyNumberFormat="1" applyFont="1" applyBorder="1" applyAlignment="1">
      <alignment horizontal="center" vertical="center"/>
      <protection/>
    </xf>
    <xf numFmtId="0" fontId="2" fillId="32" borderId="34" xfId="55" applyFont="1" applyFill="1" applyBorder="1" applyAlignment="1">
      <alignment horizontal="center" vertical="center" wrapText="1"/>
      <protection/>
    </xf>
    <xf numFmtId="0" fontId="2" fillId="32" borderId="46" xfId="55" applyFont="1" applyFill="1" applyBorder="1" applyAlignment="1">
      <alignment horizontal="center" vertical="center" wrapText="1"/>
      <protection/>
    </xf>
    <xf numFmtId="3" fontId="2" fillId="32" borderId="66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5" xfId="55" applyNumberFormat="1" applyFont="1" applyBorder="1" applyAlignment="1">
      <alignment horizontal="center" vertical="center"/>
      <protection/>
    </xf>
    <xf numFmtId="49" fontId="1" fillId="0" borderId="20" xfId="55" applyNumberFormat="1" applyFont="1" applyBorder="1" applyAlignment="1">
      <alignment horizontal="center" vertical="center"/>
      <protection/>
    </xf>
    <xf numFmtId="0" fontId="2" fillId="32" borderId="21" xfId="55" applyFont="1" applyFill="1" applyBorder="1" applyAlignment="1">
      <alignment horizontal="center" vertical="center" wrapText="1"/>
      <protection/>
    </xf>
    <xf numFmtId="0" fontId="2" fillId="32" borderId="60" xfId="55" applyFont="1" applyFill="1" applyBorder="1" applyAlignment="1">
      <alignment horizontal="center" vertical="center" wrapText="1"/>
      <protection/>
    </xf>
    <xf numFmtId="0" fontId="1" fillId="36" borderId="6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3" fontId="2" fillId="32" borderId="22" xfId="55" applyNumberFormat="1" applyFont="1" applyFill="1" applyBorder="1" applyAlignment="1">
      <alignment horizontal="center" vertical="center"/>
      <protection/>
    </xf>
    <xf numFmtId="0" fontId="1" fillId="36" borderId="68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3" fontId="1" fillId="0" borderId="29" xfId="55" applyNumberFormat="1" applyFont="1" applyBorder="1" applyAlignment="1">
      <alignment horizontal="center" vertical="center"/>
      <protection/>
    </xf>
    <xf numFmtId="3" fontId="1" fillId="0" borderId="29" xfId="55" applyNumberFormat="1" applyFont="1" applyBorder="1" applyAlignment="1">
      <alignment horizontal="center" vertical="center" wrapText="1"/>
      <protection/>
    </xf>
    <xf numFmtId="3" fontId="1" fillId="0" borderId="30" xfId="55" applyNumberFormat="1" applyFont="1" applyBorder="1" applyAlignment="1">
      <alignment horizontal="center" vertical="center"/>
      <protection/>
    </xf>
    <xf numFmtId="3" fontId="2" fillId="32" borderId="69" xfId="55" applyNumberFormat="1" applyFont="1" applyFill="1" applyBorder="1" applyAlignment="1">
      <alignment horizontal="center" vertical="center"/>
      <protection/>
    </xf>
    <xf numFmtId="0" fontId="2" fillId="36" borderId="63" xfId="55" applyFont="1" applyFill="1" applyBorder="1" applyAlignment="1">
      <alignment horizontal="center" vertical="center" wrapText="1"/>
      <protection/>
    </xf>
    <xf numFmtId="49" fontId="1" fillId="0" borderId="16" xfId="55" applyNumberFormat="1" applyFont="1" applyBorder="1" applyAlignment="1">
      <alignment horizontal="center" vertical="center" wrapText="1"/>
      <protection/>
    </xf>
    <xf numFmtId="0" fontId="2" fillId="32" borderId="50" xfId="55" applyFont="1" applyFill="1" applyBorder="1" applyAlignment="1">
      <alignment horizontal="center" vertical="center" wrapText="1"/>
      <protection/>
    </xf>
    <xf numFmtId="0" fontId="1" fillId="37" borderId="49" xfId="55" applyFont="1" applyFill="1" applyBorder="1">
      <alignment/>
      <protection/>
    </xf>
    <xf numFmtId="0" fontId="1" fillId="37" borderId="49" xfId="55" applyFont="1" applyFill="1" applyBorder="1" applyAlignment="1">
      <alignment vertical="center" wrapText="1"/>
      <protection/>
    </xf>
    <xf numFmtId="0" fontId="1" fillId="37" borderId="49" xfId="55" applyFont="1" applyFill="1" applyBorder="1" applyAlignment="1">
      <alignment vertical="center"/>
      <protection/>
    </xf>
    <xf numFmtId="0" fontId="2" fillId="36" borderId="49" xfId="55" applyFont="1" applyFill="1" applyBorder="1" applyAlignment="1">
      <alignment horizontal="center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3" fontId="1" fillId="0" borderId="54" xfId="55" applyNumberFormat="1" applyFont="1" applyBorder="1" applyAlignment="1">
      <alignment horizontal="center" vertical="center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3" fontId="2" fillId="0" borderId="66" xfId="55" applyNumberFormat="1" applyFont="1" applyFill="1" applyBorder="1" applyAlignment="1">
      <alignment horizontal="center" vertical="center"/>
      <protection/>
    </xf>
    <xf numFmtId="49" fontId="1" fillId="0" borderId="15" xfId="55" applyNumberFormat="1" applyFont="1" applyBorder="1" applyAlignment="1">
      <alignment horizontal="center" vertical="center"/>
      <protection/>
    </xf>
    <xf numFmtId="3" fontId="1" fillId="0" borderId="42" xfId="55" applyNumberFormat="1" applyFont="1" applyBorder="1" applyAlignment="1">
      <alignment horizontal="center" vertical="center"/>
      <protection/>
    </xf>
    <xf numFmtId="0" fontId="2" fillId="0" borderId="70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3" fontId="2" fillId="0" borderId="22" xfId="55" applyNumberFormat="1" applyFont="1" applyFill="1" applyBorder="1" applyAlignment="1">
      <alignment horizontal="center" vertical="center"/>
      <protection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0" xfId="0" applyFont="1" applyBorder="1" applyAlignment="1">
      <alignment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71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13" fillId="0" borderId="56" xfId="0" applyFont="1" applyBorder="1" applyAlignment="1">
      <alignment/>
    </xf>
    <xf numFmtId="0" fontId="13" fillId="0" borderId="13" xfId="0" applyFont="1" applyBorder="1" applyAlignment="1">
      <alignment/>
    </xf>
    <xf numFmtId="0" fontId="82" fillId="0" borderId="17" xfId="0" applyFont="1" applyBorder="1" applyAlignment="1">
      <alignment horizontal="right"/>
    </xf>
    <xf numFmtId="14" fontId="78" fillId="38" borderId="63" xfId="0" applyNumberFormat="1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right"/>
    </xf>
    <xf numFmtId="0" fontId="13" fillId="35" borderId="13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81" fillId="35" borderId="0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35" borderId="56" xfId="0" applyFont="1" applyFill="1" applyBorder="1" applyAlignment="1">
      <alignment horizontal="right"/>
    </xf>
    <xf numFmtId="0" fontId="3" fillId="38" borderId="48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 wrapText="1"/>
    </xf>
    <xf numFmtId="0" fontId="3" fillId="35" borderId="65" xfId="0" applyFont="1" applyFill="1" applyBorder="1" applyAlignment="1">
      <alignment horizontal="left"/>
    </xf>
    <xf numFmtId="0" fontId="3" fillId="35" borderId="6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left"/>
    </xf>
    <xf numFmtId="0" fontId="3" fillId="35" borderId="4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8" borderId="38" xfId="0" applyFont="1" applyFill="1" applyBorder="1" applyAlignment="1">
      <alignment horizontal="left"/>
    </xf>
    <xf numFmtId="0" fontId="3" fillId="38" borderId="38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left"/>
    </xf>
    <xf numFmtId="0" fontId="3" fillId="38" borderId="37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56" xfId="0" applyFont="1" applyFill="1" applyBorder="1" applyAlignment="1">
      <alignment horizontal="left"/>
    </xf>
    <xf numFmtId="0" fontId="3" fillId="38" borderId="40" xfId="0" applyFont="1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0" fontId="3" fillId="38" borderId="63" xfId="0" applyFont="1" applyFill="1" applyBorder="1" applyAlignment="1">
      <alignment horizontal="center" vertical="center"/>
    </xf>
    <xf numFmtId="0" fontId="3" fillId="38" borderId="63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wrapText="1"/>
    </xf>
    <xf numFmtId="0" fontId="3" fillId="38" borderId="56" xfId="0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/>
    </xf>
    <xf numFmtId="0" fontId="3" fillId="0" borderId="65" xfId="0" applyFont="1" applyBorder="1" applyAlignment="1">
      <alignment/>
    </xf>
    <xf numFmtId="0" fontId="3" fillId="0" borderId="64" xfId="0" applyFont="1" applyBorder="1" applyAlignment="1">
      <alignment/>
    </xf>
    <xf numFmtId="193" fontId="14" fillId="32" borderId="63" xfId="0" applyNumberFormat="1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63" xfId="0" applyFont="1" applyFill="1" applyBorder="1" applyAlignment="1">
      <alignment horizontal="center" vertical="center" wrapText="1"/>
    </xf>
    <xf numFmtId="3" fontId="14" fillId="32" borderId="34" xfId="0" applyNumberFormat="1" applyFont="1" applyFill="1" applyBorder="1" applyAlignment="1">
      <alignment horizontal="center" vertical="center" wrapText="1"/>
    </xf>
    <xf numFmtId="0" fontId="14" fillId="32" borderId="6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13" fillId="0" borderId="4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33" fillId="39" borderId="46" xfId="0" applyFont="1" applyFill="1" applyBorder="1" applyAlignment="1">
      <alignment horizontal="center" vertical="center" wrapText="1"/>
    </xf>
    <xf numFmtId="0" fontId="33" fillId="39" borderId="6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35" borderId="32" xfId="0" applyFont="1" applyFill="1" applyBorder="1" applyAlignment="1">
      <alignment horizontal="center" wrapText="1"/>
    </xf>
    <xf numFmtId="0" fontId="32" fillId="35" borderId="18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wrapText="1"/>
    </xf>
    <xf numFmtId="0" fontId="32" fillId="35" borderId="32" xfId="0" applyFont="1" applyFill="1" applyBorder="1" applyAlignment="1">
      <alignment horizontal="center" wrapText="1"/>
    </xf>
    <xf numFmtId="0" fontId="32" fillId="35" borderId="73" xfId="0" applyFont="1" applyFill="1" applyBorder="1" applyAlignment="1">
      <alignment horizontal="left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32" fillId="35" borderId="10" xfId="0" applyFont="1" applyFill="1" applyBorder="1" applyAlignment="1">
      <alignment horizontal="left" wrapText="1"/>
    </xf>
    <xf numFmtId="0" fontId="32" fillId="35" borderId="18" xfId="0" applyFont="1" applyFill="1" applyBorder="1" applyAlignment="1">
      <alignment wrapText="1"/>
    </xf>
    <xf numFmtId="3" fontId="32" fillId="0" borderId="16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32" fillId="0" borderId="73" xfId="0" applyNumberFormat="1" applyFont="1" applyBorder="1" applyAlignment="1">
      <alignment horizontal="center" vertical="center"/>
    </xf>
    <xf numFmtId="3" fontId="32" fillId="0" borderId="74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3" fontId="31" fillId="0" borderId="16" xfId="0" applyNumberFormat="1" applyFont="1" applyBorder="1" applyAlignment="1">
      <alignment horizontal="center" vertical="center"/>
    </xf>
    <xf numFmtId="3" fontId="31" fillId="0" borderId="42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wrapText="1"/>
    </xf>
    <xf numFmtId="0" fontId="32" fillId="0" borderId="11" xfId="0" applyFont="1" applyFill="1" applyBorder="1" applyAlignment="1">
      <alignment horizontal="left" wrapText="1"/>
    </xf>
    <xf numFmtId="0" fontId="32" fillId="0" borderId="25" xfId="0" applyFont="1" applyFill="1" applyBorder="1" applyAlignment="1">
      <alignment horizontal="center" wrapText="1"/>
    </xf>
    <xf numFmtId="3" fontId="31" fillId="0" borderId="11" xfId="0" applyNumberFormat="1" applyFont="1" applyBorder="1" applyAlignment="1">
      <alignment horizontal="center" vertical="center"/>
    </xf>
    <xf numFmtId="3" fontId="31" fillId="0" borderId="56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3" fontId="32" fillId="0" borderId="36" xfId="0" applyNumberFormat="1" applyFont="1" applyBorder="1" applyAlignment="1">
      <alignment horizontal="center" vertical="center"/>
    </xf>
    <xf numFmtId="3" fontId="32" fillId="0" borderId="39" xfId="0" applyNumberFormat="1" applyFont="1" applyBorder="1" applyAlignment="1">
      <alignment horizontal="center" vertical="center"/>
    </xf>
    <xf numFmtId="3" fontId="32" fillId="0" borderId="40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75" xfId="0" applyFont="1" applyBorder="1" applyAlignment="1">
      <alignment/>
    </xf>
    <xf numFmtId="0" fontId="85" fillId="0" borderId="76" xfId="0" applyFont="1" applyBorder="1" applyAlignment="1">
      <alignment horizontal="right"/>
    </xf>
    <xf numFmtId="0" fontId="86" fillId="38" borderId="77" xfId="0" applyFont="1" applyFill="1" applyBorder="1" applyAlignment="1">
      <alignment horizontal="center" wrapText="1"/>
    </xf>
    <xf numFmtId="0" fontId="86" fillId="38" borderId="78" xfId="0" applyFont="1" applyFill="1" applyBorder="1" applyAlignment="1">
      <alignment horizontal="center" wrapText="1"/>
    </xf>
    <xf numFmtId="0" fontId="86" fillId="38" borderId="79" xfId="0" applyFont="1" applyFill="1" applyBorder="1" applyAlignment="1">
      <alignment/>
    </xf>
    <xf numFmtId="0" fontId="32" fillId="0" borderId="80" xfId="0" applyFont="1" applyBorder="1" applyAlignment="1">
      <alignment/>
    </xf>
    <xf numFmtId="3" fontId="85" fillId="0" borderId="12" xfId="0" applyNumberFormat="1" applyFont="1" applyBorder="1" applyAlignment="1">
      <alignment horizontal="center" vertical="center"/>
    </xf>
    <xf numFmtId="3" fontId="85" fillId="0" borderId="15" xfId="0" applyNumberFormat="1" applyFont="1" applyBorder="1" applyAlignment="1">
      <alignment horizontal="center" vertical="center"/>
    </xf>
    <xf numFmtId="0" fontId="32" fillId="38" borderId="81" xfId="0" applyFont="1" applyFill="1" applyBorder="1" applyAlignment="1">
      <alignment/>
    </xf>
    <xf numFmtId="0" fontId="32" fillId="0" borderId="46" xfId="0" applyFont="1" applyBorder="1" applyAlignment="1">
      <alignment/>
    </xf>
    <xf numFmtId="3" fontId="85" fillId="0" borderId="11" xfId="0" applyNumberFormat="1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5" fillId="38" borderId="82" xfId="0" applyFont="1" applyFill="1" applyBorder="1" applyAlignment="1">
      <alignment/>
    </xf>
    <xf numFmtId="0" fontId="85" fillId="38" borderId="83" xfId="0" applyFont="1" applyFill="1" applyBorder="1" applyAlignment="1">
      <alignment horizontal="right"/>
    </xf>
    <xf numFmtId="3" fontId="85" fillId="0" borderId="34" xfId="0" applyNumberFormat="1" applyFont="1" applyBorder="1" applyAlignment="1">
      <alignment horizontal="center" vertical="center"/>
    </xf>
    <xf numFmtId="0" fontId="86" fillId="38" borderId="81" xfId="0" applyFont="1" applyFill="1" applyBorder="1" applyAlignment="1">
      <alignment/>
    </xf>
    <xf numFmtId="0" fontId="32" fillId="35" borderId="84" xfId="0" applyFont="1" applyFill="1" applyBorder="1" applyAlignment="1">
      <alignment/>
    </xf>
    <xf numFmtId="0" fontId="32" fillId="35" borderId="85" xfId="0" applyFont="1" applyFill="1" applyBorder="1" applyAlignment="1">
      <alignment horizontal="right"/>
    </xf>
    <xf numFmtId="0" fontId="85" fillId="35" borderId="85" xfId="0" applyFont="1" applyFill="1" applyBorder="1" applyAlignment="1">
      <alignment horizontal="center"/>
    </xf>
    <xf numFmtId="9" fontId="85" fillId="35" borderId="85" xfId="58" applyFont="1" applyFill="1" applyBorder="1" applyAlignment="1">
      <alignment/>
    </xf>
    <xf numFmtId="9" fontId="85" fillId="35" borderId="86" xfId="58" applyFont="1" applyFill="1" applyBorder="1" applyAlignment="1">
      <alignment/>
    </xf>
    <xf numFmtId="3" fontId="85" fillId="0" borderId="46" xfId="0" applyNumberFormat="1" applyFont="1" applyBorder="1" applyAlignment="1">
      <alignment horizontal="center" vertical="center"/>
    </xf>
    <xf numFmtId="4" fontId="1" fillId="0" borderId="16" xfId="55" applyNumberFormat="1" applyFont="1" applyFill="1" applyBorder="1" applyAlignment="1">
      <alignment horizontal="center" vertical="center"/>
      <protection/>
    </xf>
    <xf numFmtId="4" fontId="1" fillId="0" borderId="71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32" xfId="55" applyNumberFormat="1" applyFont="1" applyFill="1" applyBorder="1" applyAlignment="1">
      <alignment horizontal="center" vertical="center"/>
      <protection/>
    </xf>
    <xf numFmtId="4" fontId="1" fillId="0" borderId="20" xfId="55" applyNumberFormat="1" applyFont="1" applyFill="1" applyBorder="1" applyAlignment="1">
      <alignment horizontal="center" vertical="center"/>
      <protection/>
    </xf>
    <xf numFmtId="4" fontId="1" fillId="0" borderId="87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5" xfId="55" applyNumberFormat="1" applyFont="1" applyFill="1" applyBorder="1" applyAlignment="1">
      <alignment horizontal="center" vertical="center"/>
      <protection/>
    </xf>
    <xf numFmtId="4" fontId="1" fillId="0" borderId="51" xfId="55" applyNumberFormat="1" applyFont="1" applyFill="1" applyBorder="1" applyAlignment="1">
      <alignment horizontal="center" vertical="center"/>
      <protection/>
    </xf>
    <xf numFmtId="4" fontId="1" fillId="0" borderId="24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3" fontId="82" fillId="0" borderId="10" xfId="56" applyNumberFormat="1" applyFont="1" applyBorder="1" applyAlignment="1">
      <alignment horizontal="center" vertical="center" wrapText="1"/>
      <protection/>
    </xf>
    <xf numFmtId="4" fontId="1" fillId="0" borderId="15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8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49" fontId="5" fillId="32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6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Border="1" applyAlignment="1" applyProtection="1">
      <alignment horizontal="center" vertical="center"/>
      <protection locked="0"/>
    </xf>
    <xf numFmtId="3" fontId="23" fillId="0" borderId="42" xfId="0" applyNumberFormat="1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 applyProtection="1">
      <alignment horizontal="center" vertical="center"/>
      <protection/>
    </xf>
    <xf numFmtId="3" fontId="23" fillId="0" borderId="81" xfId="0" applyNumberFormat="1" applyFont="1" applyBorder="1" applyAlignment="1" applyProtection="1">
      <alignment horizontal="center" vertical="center"/>
      <protection locked="0"/>
    </xf>
    <xf numFmtId="3" fontId="23" fillId="0" borderId="37" xfId="0" applyNumberFormat="1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center" vertical="center"/>
      <protection/>
    </xf>
    <xf numFmtId="3" fontId="87" fillId="38" borderId="67" xfId="0" applyNumberFormat="1" applyFont="1" applyFill="1" applyBorder="1" applyAlignment="1">
      <alignment horizontal="center"/>
    </xf>
    <xf numFmtId="3" fontId="87" fillId="38" borderId="21" xfId="0" applyNumberFormat="1" applyFont="1" applyFill="1" applyBorder="1" applyAlignment="1">
      <alignment horizontal="center"/>
    </xf>
    <xf numFmtId="0" fontId="37" fillId="35" borderId="32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25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5" borderId="32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left" vertical="center" wrapText="1"/>
    </xf>
    <xf numFmtId="0" fontId="37" fillId="35" borderId="73" xfId="0" applyFont="1" applyFill="1" applyBorder="1" applyAlignment="1">
      <alignment horizontal="left" vertical="center" wrapText="1"/>
    </xf>
    <xf numFmtId="3" fontId="37" fillId="0" borderId="29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3" fontId="37" fillId="0" borderId="81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7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0" borderId="52" xfId="0" applyNumberFormat="1" applyFont="1" applyBorder="1" applyAlignment="1">
      <alignment horizontal="center" vertical="center"/>
    </xf>
    <xf numFmtId="3" fontId="37" fillId="0" borderId="74" xfId="0" applyNumberFormat="1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 horizontal="center" vertical="center"/>
    </xf>
    <xf numFmtId="3" fontId="38" fillId="0" borderId="42" xfId="0" applyNumberFormat="1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80" fillId="0" borderId="27" xfId="0" applyFont="1" applyBorder="1" applyAlignment="1">
      <alignment vertical="center" wrapText="1"/>
    </xf>
    <xf numFmtId="0" fontId="81" fillId="0" borderId="88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4" fontId="1" fillId="32" borderId="25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2" fillId="32" borderId="65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33" borderId="18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32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2" fillId="32" borderId="90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 vertical="center" wrapText="1"/>
    </xf>
    <xf numFmtId="3" fontId="1" fillId="35" borderId="1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35" borderId="50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0" fontId="15" fillId="32" borderId="25" xfId="0" applyFont="1" applyFill="1" applyBorder="1" applyAlignment="1">
      <alignment horizontal="centerContinuous" vertical="center" wrapText="1"/>
    </xf>
    <xf numFmtId="0" fontId="15" fillId="32" borderId="70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91" xfId="55" applyNumberFormat="1" applyFont="1" applyFill="1" applyBorder="1" applyAlignment="1">
      <alignment horizontal="center" vertical="center"/>
      <protection/>
    </xf>
    <xf numFmtId="199" fontId="32" fillId="38" borderId="24" xfId="58" applyNumberFormat="1" applyFont="1" applyFill="1" applyBorder="1" applyAlignment="1">
      <alignment horizontal="center" vertical="center"/>
    </xf>
    <xf numFmtId="9" fontId="32" fillId="38" borderId="51" xfId="58" applyFont="1" applyFill="1" applyBorder="1" applyAlignment="1">
      <alignment horizontal="center" vertical="center"/>
    </xf>
    <xf numFmtId="0" fontId="32" fillId="38" borderId="92" xfId="0" applyFont="1" applyFill="1" applyBorder="1" applyAlignment="1">
      <alignment horizontal="center" vertical="center"/>
    </xf>
    <xf numFmtId="199" fontId="32" fillId="38" borderId="92" xfId="58" applyNumberFormat="1" applyFont="1" applyFill="1" applyBorder="1" applyAlignment="1">
      <alignment horizontal="center" vertical="center"/>
    </xf>
    <xf numFmtId="9" fontId="32" fillId="38" borderId="76" xfId="58" applyFont="1" applyFill="1" applyBorder="1" applyAlignment="1">
      <alignment horizontal="center" vertical="center"/>
    </xf>
    <xf numFmtId="199" fontId="32" fillId="38" borderId="51" xfId="58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34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" fillId="38" borderId="40" xfId="0" applyFont="1" applyFill="1" applyBorder="1" applyAlignment="1">
      <alignment horizontal="center"/>
    </xf>
    <xf numFmtId="4" fontId="3" fillId="0" borderId="36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3" fontId="23" fillId="0" borderId="52" xfId="0" applyNumberFormat="1" applyFont="1" applyFill="1" applyBorder="1" applyAlignment="1" applyProtection="1">
      <alignment horizontal="center" vertical="center"/>
      <protection/>
    </xf>
    <xf numFmtId="3" fontId="23" fillId="0" borderId="52" xfId="0" applyNumberFormat="1" applyFont="1" applyBorder="1" applyAlignment="1" applyProtection="1">
      <alignment horizontal="center" vertical="center"/>
      <protection locked="0"/>
    </xf>
    <xf numFmtId="3" fontId="23" fillId="0" borderId="74" xfId="0" applyNumberFormat="1" applyFont="1" applyBorder="1" applyAlignment="1" applyProtection="1">
      <alignment horizontal="center" vertical="center"/>
      <protection locked="0"/>
    </xf>
    <xf numFmtId="3" fontId="23" fillId="0" borderId="5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0" fontId="23" fillId="0" borderId="18" xfId="0" applyFont="1" applyFill="1" applyBorder="1" applyAlignment="1" applyProtection="1">
      <alignment horizontal="left" vertical="center"/>
      <protection/>
    </xf>
    <xf numFmtId="0" fontId="23" fillId="0" borderId="18" xfId="0" applyFont="1" applyFill="1" applyBorder="1" applyAlignment="1" applyProtection="1">
      <alignment horizontal="righ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horizontal="right" vertical="center"/>
      <protection/>
    </xf>
    <xf numFmtId="3" fontId="23" fillId="0" borderId="11" xfId="0" applyNumberFormat="1" applyFont="1" applyFill="1" applyBorder="1" applyAlignment="1" applyProtection="1">
      <alignment horizontal="center" vertical="center"/>
      <protection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3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>
      <alignment horizontal="center" vertical="center"/>
      <protection locked="0"/>
    </xf>
    <xf numFmtId="3" fontId="87" fillId="38" borderId="47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42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/>
    </xf>
    <xf numFmtId="49" fontId="5" fillId="0" borderId="81" xfId="0" applyNumberFormat="1" applyFont="1" applyFill="1" applyBorder="1" applyAlignment="1" applyProtection="1">
      <alignment horizontal="center" vertical="top" wrapText="1"/>
      <protection/>
    </xf>
    <xf numFmtId="3" fontId="37" fillId="0" borderId="10" xfId="0" applyNumberFormat="1" applyFont="1" applyFill="1" applyBorder="1" applyAlignment="1">
      <alignment horizontal="center" vertical="center"/>
    </xf>
    <xf numFmtId="3" fontId="37" fillId="0" borderId="32" xfId="0" applyNumberFormat="1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2" fillId="32" borderId="94" xfId="55" applyFont="1" applyFill="1" applyBorder="1" applyAlignment="1">
      <alignment horizontal="center" wrapText="1"/>
      <protection/>
    </xf>
    <xf numFmtId="0" fontId="2" fillId="32" borderId="26" xfId="55" applyFont="1" applyFill="1" applyBorder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3" fontId="32" fillId="0" borderId="44" xfId="0" applyNumberFormat="1" applyFont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3" fontId="85" fillId="0" borderId="34" xfId="0" applyNumberFormat="1" applyFont="1" applyFill="1" applyBorder="1" applyAlignment="1">
      <alignment horizontal="center" vertical="center"/>
    </xf>
    <xf numFmtId="3" fontId="85" fillId="0" borderId="15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3" fontId="1" fillId="0" borderId="29" xfId="55" applyNumberFormat="1" applyFont="1" applyFill="1" applyBorder="1" applyAlignment="1">
      <alignment horizontal="center" vertical="center"/>
      <protection/>
    </xf>
    <xf numFmtId="3" fontId="1" fillId="0" borderId="95" xfId="55" applyNumberFormat="1" applyFont="1" applyFill="1" applyBorder="1" applyAlignment="1">
      <alignment horizontal="center" vertical="center"/>
      <protection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3" fillId="0" borderId="16" xfId="0" applyFont="1" applyFill="1" applyBorder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88" fillId="0" borderId="0" xfId="0" applyFont="1" applyBorder="1" applyAlignment="1">
      <alignment horizontal="center"/>
    </xf>
    <xf numFmtId="3" fontId="8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93" fontId="5" fillId="32" borderId="59" xfId="0" applyNumberFormat="1" applyFont="1" applyFill="1" applyBorder="1" applyAlignment="1">
      <alignment horizontal="center" vertical="center" wrapText="1"/>
    </xf>
    <xf numFmtId="193" fontId="5" fillId="32" borderId="61" xfId="0" applyNumberFormat="1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3" fontId="5" fillId="32" borderId="33" xfId="0" applyNumberFormat="1" applyFont="1" applyFill="1" applyBorder="1" applyAlignment="1">
      <alignment horizontal="center" vertical="center" wrapText="1"/>
    </xf>
    <xf numFmtId="3" fontId="5" fillId="32" borderId="34" xfId="0" applyNumberFormat="1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6" fillId="32" borderId="27" xfId="0" applyFont="1" applyFill="1" applyBorder="1" applyAlignment="1">
      <alignment horizontal="center" vertical="center" wrapText="1"/>
    </xf>
    <xf numFmtId="0" fontId="31" fillId="32" borderId="19" xfId="0" applyFont="1" applyFill="1" applyBorder="1" applyAlignment="1">
      <alignment horizontal="center" vertical="center"/>
    </xf>
    <xf numFmtId="0" fontId="16" fillId="32" borderId="24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59" xfId="0" applyFont="1" applyFill="1" applyBorder="1" applyAlignment="1">
      <alignment horizontal="center" vertical="center" wrapText="1"/>
    </xf>
    <xf numFmtId="0" fontId="16" fillId="32" borderId="61" xfId="0" applyFont="1" applyFill="1" applyBorder="1" applyAlignment="1">
      <alignment horizontal="center" vertical="center" wrapText="1"/>
    </xf>
    <xf numFmtId="0" fontId="16" fillId="32" borderId="62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0" xfId="0" applyFont="1" applyAlignment="1">
      <alignment horizontal="right"/>
    </xf>
    <xf numFmtId="0" fontId="86" fillId="0" borderId="0" xfId="0" applyFont="1" applyAlignment="1">
      <alignment horizontal="center"/>
    </xf>
    <xf numFmtId="0" fontId="85" fillId="38" borderId="97" xfId="0" applyFont="1" applyFill="1" applyBorder="1" applyAlignment="1">
      <alignment horizontal="right"/>
    </xf>
    <xf numFmtId="0" fontId="85" fillId="38" borderId="76" xfId="0" applyFont="1" applyFill="1" applyBorder="1" applyAlignment="1">
      <alignment horizontal="right"/>
    </xf>
    <xf numFmtId="0" fontId="3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49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98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38" borderId="49" xfId="0" applyFont="1" applyFill="1" applyBorder="1" applyAlignment="1">
      <alignment horizontal="left" vertical="center"/>
    </xf>
    <xf numFmtId="0" fontId="3" fillId="38" borderId="63" xfId="0" applyFont="1" applyFill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38" borderId="45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0" borderId="99" xfId="0" applyFont="1" applyBorder="1" applyAlignment="1">
      <alignment horizontal="left" vertical="center"/>
    </xf>
    <xf numFmtId="0" fontId="78" fillId="35" borderId="0" xfId="0" applyFont="1" applyFill="1" applyBorder="1" applyAlignment="1">
      <alignment horizontal="left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2" borderId="68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193" fontId="5" fillId="32" borderId="99" xfId="0" applyNumberFormat="1" applyFont="1" applyFill="1" applyBorder="1" applyAlignment="1">
      <alignment horizontal="center" vertical="center" wrapText="1"/>
    </xf>
    <xf numFmtId="193" fontId="5" fillId="32" borderId="49" xfId="0" applyNumberFormat="1" applyFont="1" applyFill="1" applyBorder="1" applyAlignment="1">
      <alignment horizontal="center" vertical="center" wrapText="1"/>
    </xf>
    <xf numFmtId="193" fontId="5" fillId="32" borderId="63" xfId="0" applyNumberFormat="1" applyFont="1" applyFill="1" applyBorder="1" applyAlignment="1">
      <alignment horizontal="center" vertical="center" wrapText="1"/>
    </xf>
    <xf numFmtId="0" fontId="39" fillId="32" borderId="27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 vertical="center"/>
    </xf>
    <xf numFmtId="0" fontId="39" fillId="32" borderId="24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/>
    </xf>
    <xf numFmtId="0" fontId="39" fillId="32" borderId="28" xfId="0" applyFont="1" applyFill="1" applyBorder="1" applyAlignment="1">
      <alignment horizontal="center" vertical="center" wrapText="1"/>
    </xf>
    <xf numFmtId="0" fontId="39" fillId="32" borderId="25" xfId="0" applyFont="1" applyFill="1" applyBorder="1" applyAlignment="1">
      <alignment horizontal="center" vertical="center" wrapText="1"/>
    </xf>
    <xf numFmtId="0" fontId="39" fillId="32" borderId="88" xfId="0" applyFont="1" applyFill="1" applyBorder="1" applyAlignment="1">
      <alignment horizontal="center" vertical="center" wrapText="1"/>
    </xf>
    <xf numFmtId="0" fontId="39" fillId="32" borderId="100" xfId="0" applyFont="1" applyFill="1" applyBorder="1" applyAlignment="1">
      <alignment horizontal="center" vertical="center" wrapText="1"/>
    </xf>
    <xf numFmtId="0" fontId="39" fillId="32" borderId="6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88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4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62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32" borderId="28" xfId="55" applyFont="1" applyFill="1" applyBorder="1" applyAlignment="1">
      <alignment horizontal="center" vertical="center" wrapText="1"/>
      <protection/>
    </xf>
    <xf numFmtId="0" fontId="2" fillId="32" borderId="25" xfId="5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51" xfId="55" applyFont="1" applyFill="1" applyBorder="1" applyAlignment="1">
      <alignment horizontal="center" vertical="center" wrapText="1"/>
      <protection/>
    </xf>
    <xf numFmtId="0" fontId="2" fillId="32" borderId="20" xfId="55" applyFont="1" applyFill="1" applyBorder="1" applyAlignment="1">
      <alignment horizontal="center" vertical="center" wrapText="1"/>
      <protection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3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91" xfId="55" applyFont="1" applyFill="1" applyBorder="1" applyAlignment="1">
      <alignment horizontal="center" vertical="center" wrapText="1"/>
      <protection/>
    </xf>
    <xf numFmtId="0" fontId="2" fillId="32" borderId="87" xfId="55" applyFont="1" applyFill="1" applyBorder="1" applyAlignment="1">
      <alignment horizontal="center" vertical="center" wrapText="1"/>
      <protection/>
    </xf>
    <xf numFmtId="0" fontId="2" fillId="32" borderId="27" xfId="55" applyFont="1" applyFill="1" applyBorder="1" applyAlignment="1">
      <alignment horizontal="center" vertical="center" wrapText="1"/>
      <protection/>
    </xf>
    <xf numFmtId="0" fontId="2" fillId="32" borderId="19" xfId="55" applyFont="1" applyFill="1" applyBorder="1" applyAlignment="1">
      <alignment horizontal="center" vertical="center" wrapText="1"/>
      <protection/>
    </xf>
    <xf numFmtId="0" fontId="2" fillId="32" borderId="96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0" fillId="0" borderId="0" xfId="56" applyFont="1" applyAlignment="1">
      <alignment horizontal="center" vertical="center" wrapText="1"/>
      <protection/>
    </xf>
    <xf numFmtId="0" fontId="89" fillId="0" borderId="0" xfId="56" applyFont="1" applyAlignment="1">
      <alignment horizontal="center" vertical="center" wrapText="1"/>
      <protection/>
    </xf>
    <xf numFmtId="3" fontId="82" fillId="32" borderId="67" xfId="56" applyNumberFormat="1" applyFont="1" applyFill="1" applyBorder="1" applyAlignment="1">
      <alignment horizontal="center" vertical="center"/>
      <protection/>
    </xf>
    <xf numFmtId="3" fontId="82" fillId="32" borderId="50" xfId="56" applyNumberFormat="1" applyFont="1" applyFill="1" applyBorder="1" applyAlignment="1">
      <alignment horizontal="center" vertical="center"/>
      <protection/>
    </xf>
    <xf numFmtId="0" fontId="82" fillId="32" borderId="59" xfId="56" applyFont="1" applyFill="1" applyBorder="1" applyAlignment="1">
      <alignment horizontal="center" vertical="center" wrapText="1"/>
      <protection/>
    </xf>
    <xf numFmtId="0" fontId="82" fillId="32" borderId="61" xfId="56" applyFont="1" applyFill="1" applyBorder="1" applyAlignment="1">
      <alignment horizontal="center" vertical="center" wrapText="1"/>
      <protection/>
    </xf>
    <xf numFmtId="0" fontId="82" fillId="32" borderId="33" xfId="56" applyFont="1" applyFill="1" applyBorder="1" applyAlignment="1">
      <alignment horizontal="center" vertical="center" wrapText="1"/>
      <protection/>
    </xf>
    <xf numFmtId="0" fontId="82" fillId="32" borderId="34" xfId="56" applyFont="1" applyFill="1" applyBorder="1" applyAlignment="1">
      <alignment horizontal="center" vertical="center" wrapText="1"/>
      <protection/>
    </xf>
    <xf numFmtId="0" fontId="1" fillId="32" borderId="59" xfId="0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 wrapText="1"/>
    </xf>
    <xf numFmtId="0" fontId="1" fillId="32" borderId="68" xfId="0" applyFont="1" applyFill="1" applyBorder="1" applyAlignment="1">
      <alignment horizontal="center" vertical="center" wrapText="1"/>
    </xf>
    <xf numFmtId="0" fontId="1" fillId="32" borderId="67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67" xfId="0" applyFont="1" applyFill="1" applyBorder="1" applyAlignment="1">
      <alignment horizontal="right" vertical="center" wrapText="1"/>
    </xf>
    <xf numFmtId="0" fontId="2" fillId="32" borderId="50" xfId="0" applyFont="1" applyFill="1" applyBorder="1" applyAlignment="1">
      <alignment horizontal="right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62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2" fillId="32" borderId="45" xfId="0" applyFont="1" applyFill="1" applyBorder="1" applyAlignment="1">
      <alignment horizontal="right" vertical="center" wrapText="1"/>
    </xf>
    <xf numFmtId="0" fontId="2" fillId="32" borderId="20" xfId="0" applyFont="1" applyFill="1" applyBorder="1" applyAlignment="1">
      <alignment horizontal="right" vertical="center" wrapText="1"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6" borderId="37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7" borderId="99" xfId="55" applyFont="1" applyFill="1" applyBorder="1" applyAlignment="1">
      <alignment horizontal="center" vertical="center" wrapText="1"/>
      <protection/>
    </xf>
    <xf numFmtId="0" fontId="2" fillId="37" borderId="49" xfId="55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21" fillId="32" borderId="52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21" fillId="32" borderId="57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1" fillId="32" borderId="5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8" fillId="32" borderId="51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5" fillId="32" borderId="41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13" fillId="39" borderId="94" xfId="0" applyFont="1" applyFill="1" applyBorder="1" applyAlignment="1">
      <alignment horizontal="center" wrapText="1"/>
    </xf>
    <xf numFmtId="0" fontId="13" fillId="39" borderId="62" xfId="0" applyFont="1" applyFill="1" applyBorder="1" applyAlignment="1">
      <alignment horizontal="center" wrapText="1"/>
    </xf>
    <xf numFmtId="0" fontId="13" fillId="39" borderId="26" xfId="0" applyFont="1" applyFill="1" applyBorder="1" applyAlignment="1">
      <alignment horizontal="center" wrapText="1"/>
    </xf>
    <xf numFmtId="0" fontId="13" fillId="39" borderId="56" xfId="0" applyFont="1" applyFill="1" applyBorder="1" applyAlignment="1">
      <alignment horizontal="center" wrapText="1"/>
    </xf>
    <xf numFmtId="0" fontId="33" fillId="39" borderId="67" xfId="0" applyFont="1" applyFill="1" applyBorder="1" applyAlignment="1">
      <alignment horizontal="center" vertical="center" wrapText="1"/>
    </xf>
    <xf numFmtId="0" fontId="33" fillId="39" borderId="47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5" fillId="32" borderId="65" xfId="0" applyFont="1" applyFill="1" applyBorder="1" applyAlignment="1">
      <alignment horizontal="center" vertical="center" wrapText="1"/>
    </xf>
    <xf numFmtId="0" fontId="15" fillId="32" borderId="98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88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wrapText="1" shrinkToFit="1"/>
    </xf>
    <xf numFmtId="0" fontId="2" fillId="32" borderId="102" xfId="0" applyFont="1" applyFill="1" applyBorder="1" applyAlignment="1">
      <alignment horizontal="center" wrapText="1" shrinkToFit="1"/>
    </xf>
    <xf numFmtId="0" fontId="2" fillId="32" borderId="83" xfId="0" applyFont="1" applyFill="1" applyBorder="1" applyAlignment="1">
      <alignment horizontal="center" vertical="center" wrapText="1" shrinkToFit="1"/>
    </xf>
    <xf numFmtId="0" fontId="2" fillId="32" borderId="46" xfId="0" applyFont="1" applyFill="1" applyBorder="1" applyAlignment="1">
      <alignment horizontal="center" vertical="center" wrapText="1" shrinkToFit="1"/>
    </xf>
    <xf numFmtId="0" fontId="2" fillId="32" borderId="67" xfId="0" applyFont="1" applyFill="1" applyBorder="1" applyAlignment="1">
      <alignment horizontal="right"/>
    </xf>
    <xf numFmtId="0" fontId="2" fillId="32" borderId="68" xfId="0" applyFont="1" applyFill="1" applyBorder="1" applyAlignment="1">
      <alignment horizontal="right"/>
    </xf>
    <xf numFmtId="0" fontId="2" fillId="32" borderId="47" xfId="0" applyFont="1" applyFill="1" applyBorder="1" applyAlignment="1">
      <alignment horizontal="right"/>
    </xf>
    <xf numFmtId="0" fontId="35" fillId="0" borderId="7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1" fontId="23" fillId="0" borderId="103" xfId="0" applyNumberFormat="1" applyFont="1" applyFill="1" applyBorder="1" applyAlignment="1" applyProtection="1">
      <alignment horizontal="center" vertical="center"/>
      <protection locked="0"/>
    </xf>
    <xf numFmtId="1" fontId="23" fillId="0" borderId="82" xfId="0" applyNumberFormat="1" applyFont="1" applyFill="1" applyBorder="1" applyAlignment="1" applyProtection="1">
      <alignment horizontal="center" vertical="center"/>
      <protection locked="0"/>
    </xf>
    <xf numFmtId="1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3" fillId="0" borderId="103" xfId="0" applyNumberFormat="1" applyFont="1" applyFill="1" applyBorder="1" applyAlignment="1" applyProtection="1">
      <alignment horizontal="center" vertical="center"/>
      <protection locked="0"/>
    </xf>
    <xf numFmtId="3" fontId="23" fillId="0" borderId="82" xfId="0" applyNumberFormat="1" applyFont="1" applyFill="1" applyBorder="1" applyAlignment="1" applyProtection="1">
      <alignment horizontal="center" vertical="center"/>
      <protection locked="0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3" fillId="0" borderId="96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3" fontId="23" fillId="0" borderId="66" xfId="0" applyNumberFormat="1" applyFont="1" applyFill="1" applyBorder="1" applyAlignment="1" applyProtection="1">
      <alignment horizontal="center" vertical="center"/>
      <protection locked="0"/>
    </xf>
    <xf numFmtId="0" fontId="36" fillId="0" borderId="99" xfId="0" applyFont="1" applyFill="1" applyBorder="1" applyAlignment="1" applyProtection="1">
      <alignment horizontal="center" vertical="center"/>
      <protection/>
    </xf>
    <xf numFmtId="0" fontId="36" fillId="0" borderId="49" xfId="0" applyFont="1" applyFill="1" applyBorder="1" applyAlignment="1" applyProtection="1">
      <alignment horizontal="center" vertical="center"/>
      <protection/>
    </xf>
    <xf numFmtId="0" fontId="36" fillId="0" borderId="63" xfId="0" applyFont="1" applyFill="1" applyBorder="1" applyAlignment="1" applyProtection="1">
      <alignment horizontal="center" vertical="center"/>
      <protection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60" xfId="0" applyFont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/>
      <protection locked="0"/>
    </xf>
    <xf numFmtId="1" fontId="23" fillId="0" borderId="81" xfId="0" applyNumberFormat="1" applyFont="1" applyFill="1" applyBorder="1" applyAlignment="1" applyProtection="1">
      <alignment horizontal="center" vertical="center"/>
      <protection locked="0"/>
    </xf>
    <xf numFmtId="1" fontId="23" fillId="0" borderId="34" xfId="0" applyNumberFormat="1" applyFont="1" applyFill="1" applyBorder="1" applyAlignment="1" applyProtection="1">
      <alignment horizontal="center" vertical="center"/>
      <protection locked="0"/>
    </xf>
    <xf numFmtId="3" fontId="23" fillId="0" borderId="33" xfId="0" applyNumberFormat="1" applyFont="1" applyFill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 applyProtection="1">
      <alignment horizontal="center" vertical="center"/>
      <protection locked="0"/>
    </xf>
    <xf numFmtId="3" fontId="23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32" borderId="33" xfId="0" applyNumberFormat="1" applyFont="1" applyFill="1" applyBorder="1" applyAlignment="1" applyProtection="1">
      <alignment horizontal="center" vertical="center" wrapText="1"/>
      <protection/>
    </xf>
    <xf numFmtId="49" fontId="5" fillId="32" borderId="34" xfId="0" applyNumberFormat="1" applyFont="1" applyFill="1" applyBorder="1" applyAlignment="1" applyProtection="1">
      <alignment horizontal="center" vertical="center" wrapText="1"/>
      <protection/>
    </xf>
    <xf numFmtId="0" fontId="36" fillId="0" borderId="59" xfId="0" applyFont="1" applyFill="1" applyBorder="1" applyAlignment="1" applyProtection="1">
      <alignment horizontal="center" vertical="center"/>
      <protection/>
    </xf>
    <xf numFmtId="0" fontId="36" fillId="0" borderId="60" xfId="0" applyFont="1" applyFill="1" applyBorder="1" applyAlignment="1" applyProtection="1">
      <alignment horizontal="center" vertical="center"/>
      <protection/>
    </xf>
    <xf numFmtId="0" fontId="36" fillId="0" borderId="61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81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23" fillId="32" borderId="59" xfId="0" applyFont="1" applyFill="1" applyBorder="1" applyAlignment="1" applyProtection="1">
      <alignment horizontal="center" vertical="center" wrapText="1"/>
      <protection/>
    </xf>
    <xf numFmtId="0" fontId="23" fillId="32" borderId="61" xfId="0" applyFont="1" applyFill="1" applyBorder="1" applyAlignment="1" applyProtection="1">
      <alignment horizontal="center" vertical="center" wrapText="1"/>
      <protection/>
    </xf>
    <xf numFmtId="3" fontId="5" fillId="0" borderId="33" xfId="0" applyNumberFormat="1" applyFont="1" applyFill="1" applyBorder="1" applyAlignment="1" applyProtection="1">
      <alignment horizontal="center" vertical="center" wrapText="1"/>
      <protection/>
    </xf>
    <xf numFmtId="3" fontId="5" fillId="0" borderId="81" xfId="0" applyNumberFormat="1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03" xfId="0" applyNumberFormat="1" applyFont="1" applyFill="1" applyBorder="1" applyAlignment="1" applyProtection="1">
      <alignment horizontal="center" vertical="center" wrapText="1"/>
      <protection/>
    </xf>
    <xf numFmtId="3" fontId="5" fillId="0" borderId="82" xfId="0" applyNumberFormat="1" applyFont="1" applyFill="1" applyBorder="1" applyAlignment="1" applyProtection="1">
      <alignment horizontal="center" vertical="center" wrapText="1"/>
      <protection/>
    </xf>
    <xf numFmtId="3" fontId="5" fillId="0" borderId="69" xfId="0" applyNumberFormat="1" applyFont="1" applyFill="1" applyBorder="1" applyAlignment="1" applyProtection="1">
      <alignment horizontal="center" vertical="center" wrapText="1"/>
      <protection/>
    </xf>
    <xf numFmtId="49" fontId="5" fillId="32" borderId="81" xfId="0" applyNumberFormat="1" applyFont="1" applyFill="1" applyBorder="1" applyAlignment="1" applyProtection="1">
      <alignment horizontal="center" vertical="center" wrapText="1"/>
      <protection/>
    </xf>
    <xf numFmtId="49" fontId="5" fillId="32" borderId="96" xfId="0" applyNumberFormat="1" applyFont="1" applyFill="1" applyBorder="1" applyAlignment="1" applyProtection="1">
      <alignment horizontal="center" vertical="center" wrapText="1"/>
      <protection/>
    </xf>
    <xf numFmtId="49" fontId="5" fillId="32" borderId="73" xfId="0" applyNumberFormat="1" applyFont="1" applyFill="1" applyBorder="1" applyAlignment="1" applyProtection="1">
      <alignment horizontal="center" vertical="center" wrapText="1"/>
      <protection/>
    </xf>
    <xf numFmtId="49" fontId="5" fillId="32" borderId="104" xfId="0" applyNumberFormat="1" applyFont="1" applyFill="1" applyBorder="1" applyAlignment="1" applyProtection="1">
      <alignment horizontal="center" vertical="center" wrapText="1"/>
      <protection/>
    </xf>
    <xf numFmtId="49" fontId="5" fillId="32" borderId="68" xfId="0" applyNumberFormat="1" applyFont="1" applyFill="1" applyBorder="1" applyAlignment="1" applyProtection="1">
      <alignment horizontal="center" vertical="center"/>
      <protection/>
    </xf>
    <xf numFmtId="49" fontId="5" fillId="32" borderId="50" xfId="0" applyNumberFormat="1" applyFont="1" applyFill="1" applyBorder="1" applyAlignment="1" applyProtection="1">
      <alignment horizontal="center" vertical="center"/>
      <protection/>
    </xf>
    <xf numFmtId="49" fontId="5" fillId="32" borderId="33" xfId="0" applyNumberFormat="1" applyFont="1" applyFill="1" applyBorder="1" applyAlignment="1" applyProtection="1">
      <alignment horizontal="center" vertical="center"/>
      <protection/>
    </xf>
    <xf numFmtId="49" fontId="5" fillId="32" borderId="81" xfId="0" applyNumberFormat="1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1" fontId="23" fillId="0" borderId="83" xfId="0" applyNumberFormat="1" applyFont="1" applyFill="1" applyBorder="1" applyAlignment="1" applyProtection="1">
      <alignment horizontal="center" vertical="center"/>
      <protection locked="0"/>
    </xf>
    <xf numFmtId="1" fontId="23" fillId="0" borderId="80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38" borderId="67" xfId="0" applyFont="1" applyFill="1" applyBorder="1" applyAlignment="1" applyProtection="1">
      <alignment horizontal="center" vertical="center"/>
      <protection/>
    </xf>
    <xf numFmtId="0" fontId="23" fillId="38" borderId="68" xfId="0" applyFont="1" applyFill="1" applyBorder="1" applyAlignment="1" applyProtection="1">
      <alignment horizontal="center" vertical="center"/>
      <protection/>
    </xf>
    <xf numFmtId="0" fontId="23" fillId="38" borderId="47" xfId="0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 wrapText="1"/>
      <protection/>
    </xf>
    <xf numFmtId="0" fontId="36" fillId="0" borderId="60" xfId="0" applyFont="1" applyFill="1" applyBorder="1" applyAlignment="1" applyProtection="1">
      <alignment horizontal="center" vertical="center" wrapText="1"/>
      <protection/>
    </xf>
    <xf numFmtId="0" fontId="36" fillId="0" borderId="61" xfId="0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36" fillId="0" borderId="65" xfId="0" applyFont="1" applyFill="1" applyBorder="1" applyAlignment="1" applyProtection="1">
      <alignment horizontal="center" vertical="center"/>
      <protection/>
    </xf>
    <xf numFmtId="0" fontId="36" fillId="0" borderId="36" xfId="0" applyFont="1" applyFill="1" applyBorder="1" applyAlignment="1" applyProtection="1">
      <alignment horizontal="center" vertical="center"/>
      <protection/>
    </xf>
    <xf numFmtId="0" fontId="36" fillId="0" borderId="40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49" fontId="2" fillId="32" borderId="33" xfId="0" applyNumberFormat="1" applyFont="1" applyFill="1" applyBorder="1" applyAlignment="1" applyProtection="1">
      <alignment horizontal="center" vertical="center" wrapText="1"/>
      <protection/>
    </xf>
    <xf numFmtId="49" fontId="2" fillId="32" borderId="34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6" xfId="0" applyNumberFormat="1" applyFont="1" applyFill="1" applyBorder="1" applyAlignment="1" applyProtection="1">
      <alignment horizontal="center" vertical="center" wrapText="1"/>
      <protection/>
    </xf>
    <xf numFmtId="0" fontId="2" fillId="32" borderId="99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46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55" applyFont="1" applyFill="1" applyBorder="1" applyAlignment="1">
      <alignment horizontal="center" vertical="center" wrapText="1"/>
      <protection/>
    </xf>
    <xf numFmtId="0" fontId="2" fillId="32" borderId="34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10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48"/>
  <sheetViews>
    <sheetView showGridLines="0" view="pageBreakPreview" zoomScale="86" zoomScaleNormal="70" zoomScaleSheetLayoutView="86" workbookViewId="0" topLeftCell="A76">
      <selection activeCell="F9" sqref="F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363" t="s">
        <v>715</v>
      </c>
    </row>
    <row r="3" spans="2:6" ht="30" customHeight="1">
      <c r="B3" s="726" t="s">
        <v>758</v>
      </c>
      <c r="C3" s="726"/>
      <c r="D3" s="726"/>
      <c r="E3" s="726"/>
      <c r="F3" s="726"/>
    </row>
    <row r="4" spans="2:6" ht="26.25" customHeight="1" thickBot="1">
      <c r="B4" s="145"/>
      <c r="C4" s="146"/>
      <c r="D4" s="146"/>
      <c r="F4" s="159" t="s">
        <v>516</v>
      </c>
    </row>
    <row r="5" spans="2:6" s="147" customFormat="1" ht="30" customHeight="1">
      <c r="B5" s="727" t="s">
        <v>581</v>
      </c>
      <c r="C5" s="729" t="s">
        <v>589</v>
      </c>
      <c r="D5" s="731" t="s">
        <v>48</v>
      </c>
      <c r="E5" s="733" t="s">
        <v>729</v>
      </c>
      <c r="F5" s="731" t="s">
        <v>913</v>
      </c>
    </row>
    <row r="6" spans="2:7" s="148" customFormat="1" ht="33" customHeight="1" thickBot="1">
      <c r="B6" s="728"/>
      <c r="C6" s="730"/>
      <c r="D6" s="732"/>
      <c r="E6" s="734"/>
      <c r="F6" s="735"/>
      <c r="G6" s="152"/>
    </row>
    <row r="7" spans="2:7" s="149" customFormat="1" ht="34.5" customHeight="1">
      <c r="B7" s="137"/>
      <c r="C7" s="138" t="s">
        <v>107</v>
      </c>
      <c r="D7" s="155"/>
      <c r="E7" s="431"/>
      <c r="F7" s="432"/>
      <c r="G7" s="429"/>
    </row>
    <row r="8" spans="2:7" s="149" customFormat="1" ht="34.5" customHeight="1">
      <c r="B8" s="139">
        <v>0</v>
      </c>
      <c r="C8" s="31" t="s">
        <v>138</v>
      </c>
      <c r="D8" s="156" t="s">
        <v>615</v>
      </c>
      <c r="E8" s="433"/>
      <c r="F8" s="434"/>
      <c r="G8" s="429"/>
    </row>
    <row r="9" spans="2:7" s="149" customFormat="1" ht="34.5" customHeight="1">
      <c r="B9" s="139"/>
      <c r="C9" s="31" t="s">
        <v>513</v>
      </c>
      <c r="D9" s="156" t="s">
        <v>616</v>
      </c>
      <c r="E9" s="433">
        <f>E10+E17+E26+E31+E41</f>
        <v>204124</v>
      </c>
      <c r="F9" s="434">
        <f>F10+F17+F26+F31+F41</f>
        <v>193140</v>
      </c>
      <c r="G9" s="429"/>
    </row>
    <row r="10" spans="2:7" s="149" customFormat="1" ht="34.5" customHeight="1">
      <c r="B10" s="139">
        <v>1</v>
      </c>
      <c r="C10" s="31" t="s">
        <v>300</v>
      </c>
      <c r="D10" s="156" t="s">
        <v>617</v>
      </c>
      <c r="E10" s="433">
        <f>E11+E12+E13+E14+E15+E16</f>
        <v>3300</v>
      </c>
      <c r="F10" s="434">
        <f>F11+F12+F13+F14+F15+F16</f>
        <v>4390</v>
      </c>
      <c r="G10" s="429"/>
    </row>
    <row r="11" spans="2:7" s="149" customFormat="1" ht="34.5" customHeight="1">
      <c r="B11" s="139" t="s">
        <v>301</v>
      </c>
      <c r="C11" s="32" t="s">
        <v>302</v>
      </c>
      <c r="D11" s="156" t="s">
        <v>618</v>
      </c>
      <c r="E11" s="433"/>
      <c r="F11" s="434"/>
      <c r="G11" s="429"/>
    </row>
    <row r="12" spans="2:7" s="149" customFormat="1" ht="34.5" customHeight="1">
      <c r="B12" s="139" t="s">
        <v>303</v>
      </c>
      <c r="C12" s="32" t="s">
        <v>304</v>
      </c>
      <c r="D12" s="156" t="s">
        <v>619</v>
      </c>
      <c r="E12" s="433">
        <v>3300</v>
      </c>
      <c r="F12" s="434">
        <v>4390</v>
      </c>
      <c r="G12" s="429"/>
    </row>
    <row r="13" spans="2:7" s="149" customFormat="1" ht="34.5" customHeight="1">
      <c r="B13" s="139" t="s">
        <v>305</v>
      </c>
      <c r="C13" s="32" t="s">
        <v>139</v>
      </c>
      <c r="D13" s="156" t="s">
        <v>620</v>
      </c>
      <c r="E13" s="433"/>
      <c r="F13" s="434"/>
      <c r="G13" s="429"/>
    </row>
    <row r="14" spans="2:7" s="149" customFormat="1" ht="34.5" customHeight="1">
      <c r="B14" s="140" t="s">
        <v>306</v>
      </c>
      <c r="C14" s="32" t="s">
        <v>140</v>
      </c>
      <c r="D14" s="156" t="s">
        <v>621</v>
      </c>
      <c r="E14" s="433"/>
      <c r="F14" s="434"/>
      <c r="G14" s="429"/>
    </row>
    <row r="15" spans="2:7" s="149" customFormat="1" ht="34.5" customHeight="1">
      <c r="B15" s="140" t="s">
        <v>307</v>
      </c>
      <c r="C15" s="32" t="s">
        <v>141</v>
      </c>
      <c r="D15" s="156" t="s">
        <v>622</v>
      </c>
      <c r="E15" s="433"/>
      <c r="F15" s="434"/>
      <c r="G15" s="429"/>
    </row>
    <row r="16" spans="2:7" s="149" customFormat="1" ht="34.5" customHeight="1">
      <c r="B16" s="140" t="s">
        <v>308</v>
      </c>
      <c r="C16" s="32" t="s">
        <v>142</v>
      </c>
      <c r="D16" s="156" t="s">
        <v>623</v>
      </c>
      <c r="E16" s="433"/>
      <c r="F16" s="434"/>
      <c r="G16" s="429"/>
    </row>
    <row r="17" spans="2:7" s="149" customFormat="1" ht="34.5" customHeight="1">
      <c r="B17" s="141">
        <v>2</v>
      </c>
      <c r="C17" s="31" t="s">
        <v>309</v>
      </c>
      <c r="D17" s="156" t="s">
        <v>624</v>
      </c>
      <c r="E17" s="433">
        <f>E18+E19+E20+E21+E22+E23+E24+E25</f>
        <v>200417</v>
      </c>
      <c r="F17" s="434">
        <f>F18+F19+F20+F21+F22+F23+F24+F25</f>
        <v>188343</v>
      </c>
      <c r="G17" s="429"/>
    </row>
    <row r="18" spans="2:7" s="149" customFormat="1" ht="34.5" customHeight="1">
      <c r="B18" s="139" t="s">
        <v>310</v>
      </c>
      <c r="C18" s="32" t="s">
        <v>143</v>
      </c>
      <c r="D18" s="156" t="s">
        <v>625</v>
      </c>
      <c r="E18" s="433">
        <v>3342</v>
      </c>
      <c r="F18" s="434">
        <v>3342</v>
      </c>
      <c r="G18" s="429"/>
    </row>
    <row r="19" spans="2:7" s="149" customFormat="1" ht="34.5" customHeight="1">
      <c r="B19" s="140" t="s">
        <v>311</v>
      </c>
      <c r="C19" s="32" t="s">
        <v>144</v>
      </c>
      <c r="D19" s="156" t="s">
        <v>626</v>
      </c>
      <c r="E19" s="433">
        <v>98500</v>
      </c>
      <c r="F19" s="434">
        <v>98500</v>
      </c>
      <c r="G19" s="429"/>
    </row>
    <row r="20" spans="2:7" s="149" customFormat="1" ht="34.5" customHeight="1">
      <c r="B20" s="139" t="s">
        <v>312</v>
      </c>
      <c r="C20" s="32" t="s">
        <v>145</v>
      </c>
      <c r="D20" s="156" t="s">
        <v>627</v>
      </c>
      <c r="E20" s="433">
        <v>82000</v>
      </c>
      <c r="F20" s="434">
        <v>70000</v>
      </c>
      <c r="G20" s="429"/>
    </row>
    <row r="21" spans="2:7" s="149" customFormat="1" ht="34.5" customHeight="1">
      <c r="B21" s="139" t="s">
        <v>313</v>
      </c>
      <c r="C21" s="32" t="s">
        <v>146</v>
      </c>
      <c r="D21" s="156" t="s">
        <v>628</v>
      </c>
      <c r="E21" s="433">
        <v>2050</v>
      </c>
      <c r="F21" s="434">
        <v>2060</v>
      </c>
      <c r="G21" s="429"/>
    </row>
    <row r="22" spans="2:7" s="149" customFormat="1" ht="34.5" customHeight="1">
      <c r="B22" s="139" t="s">
        <v>314</v>
      </c>
      <c r="C22" s="32" t="s">
        <v>147</v>
      </c>
      <c r="D22" s="156" t="s">
        <v>629</v>
      </c>
      <c r="E22" s="433"/>
      <c r="F22" s="434"/>
      <c r="G22" s="429"/>
    </row>
    <row r="23" spans="2:7" s="149" customFormat="1" ht="34.5" customHeight="1">
      <c r="B23" s="139" t="s">
        <v>315</v>
      </c>
      <c r="C23" s="32" t="s">
        <v>316</v>
      </c>
      <c r="D23" s="156" t="s">
        <v>630</v>
      </c>
      <c r="E23" s="433">
        <v>6025</v>
      </c>
      <c r="F23" s="434">
        <v>6025</v>
      </c>
      <c r="G23" s="429"/>
    </row>
    <row r="24" spans="2:7" s="149" customFormat="1" ht="34.5" customHeight="1">
      <c r="B24" s="139" t="s">
        <v>317</v>
      </c>
      <c r="C24" s="32" t="s">
        <v>318</v>
      </c>
      <c r="D24" s="156" t="s">
        <v>631</v>
      </c>
      <c r="E24" s="433">
        <v>8500</v>
      </c>
      <c r="F24" s="434">
        <v>8416</v>
      </c>
      <c r="G24" s="429"/>
    </row>
    <row r="25" spans="2:7" s="149" customFormat="1" ht="34.5" customHeight="1">
      <c r="B25" s="139" t="s">
        <v>319</v>
      </c>
      <c r="C25" s="32" t="s">
        <v>148</v>
      </c>
      <c r="D25" s="156" t="s">
        <v>632</v>
      </c>
      <c r="E25" s="433"/>
      <c r="F25" s="434"/>
      <c r="G25" s="429"/>
    </row>
    <row r="26" spans="2:7" s="149" customFormat="1" ht="34.5" customHeight="1">
      <c r="B26" s="141">
        <v>3</v>
      </c>
      <c r="C26" s="31" t="s">
        <v>320</v>
      </c>
      <c r="D26" s="156" t="s">
        <v>633</v>
      </c>
      <c r="E26" s="433"/>
      <c r="F26" s="434"/>
      <c r="G26" s="429"/>
    </row>
    <row r="27" spans="2:7" s="149" customFormat="1" ht="34.5" customHeight="1">
      <c r="B27" s="139" t="s">
        <v>321</v>
      </c>
      <c r="C27" s="32" t="s">
        <v>149</v>
      </c>
      <c r="D27" s="156" t="s">
        <v>634</v>
      </c>
      <c r="E27" s="433"/>
      <c r="F27" s="434"/>
      <c r="G27" s="429"/>
    </row>
    <row r="28" spans="2:7" s="149" customFormat="1" ht="34.5" customHeight="1">
      <c r="B28" s="140" t="s">
        <v>322</v>
      </c>
      <c r="C28" s="32" t="s">
        <v>150</v>
      </c>
      <c r="D28" s="156" t="s">
        <v>635</v>
      </c>
      <c r="E28" s="433"/>
      <c r="F28" s="434"/>
      <c r="G28" s="429"/>
    </row>
    <row r="29" spans="2:7" s="149" customFormat="1" ht="34.5" customHeight="1">
      <c r="B29" s="140" t="s">
        <v>323</v>
      </c>
      <c r="C29" s="32" t="s">
        <v>151</v>
      </c>
      <c r="D29" s="156" t="s">
        <v>636</v>
      </c>
      <c r="E29" s="433"/>
      <c r="F29" s="434"/>
      <c r="G29" s="429"/>
    </row>
    <row r="30" spans="2:7" s="149" customFormat="1" ht="34.5" customHeight="1">
      <c r="B30" s="140" t="s">
        <v>324</v>
      </c>
      <c r="C30" s="32" t="s">
        <v>152</v>
      </c>
      <c r="D30" s="156" t="s">
        <v>637</v>
      </c>
      <c r="E30" s="433"/>
      <c r="F30" s="434"/>
      <c r="G30" s="429"/>
    </row>
    <row r="31" spans="2:7" s="149" customFormat="1" ht="34.5" customHeight="1">
      <c r="B31" s="142" t="s">
        <v>325</v>
      </c>
      <c r="C31" s="31" t="s">
        <v>326</v>
      </c>
      <c r="D31" s="156" t="s">
        <v>638</v>
      </c>
      <c r="E31" s="433">
        <f>E32+E33+E34+E35+E36+E37+E38+E39+E40</f>
        <v>407</v>
      </c>
      <c r="F31" s="434">
        <f>F32+F33+F34+F35+F36+F37+F38+F39+F40</f>
        <v>407</v>
      </c>
      <c r="G31" s="429"/>
    </row>
    <row r="32" spans="2:7" s="149" customFormat="1" ht="34.5" customHeight="1">
      <c r="B32" s="140" t="s">
        <v>327</v>
      </c>
      <c r="C32" s="32" t="s">
        <v>153</v>
      </c>
      <c r="D32" s="156" t="s">
        <v>639</v>
      </c>
      <c r="E32" s="433"/>
      <c r="F32" s="434"/>
      <c r="G32" s="429"/>
    </row>
    <row r="33" spans="2:7" s="149" customFormat="1" ht="34.5" customHeight="1">
      <c r="B33" s="140" t="s">
        <v>328</v>
      </c>
      <c r="C33" s="32" t="s">
        <v>329</v>
      </c>
      <c r="D33" s="156" t="s">
        <v>640</v>
      </c>
      <c r="E33" s="433">
        <v>407</v>
      </c>
      <c r="F33" s="434">
        <v>407</v>
      </c>
      <c r="G33" s="429"/>
    </row>
    <row r="34" spans="2:7" s="149" customFormat="1" ht="34.5" customHeight="1">
      <c r="B34" s="140" t="s">
        <v>330</v>
      </c>
      <c r="C34" s="32" t="s">
        <v>331</v>
      </c>
      <c r="D34" s="156" t="s">
        <v>641</v>
      </c>
      <c r="E34" s="433"/>
      <c r="F34" s="434"/>
      <c r="G34" s="429"/>
    </row>
    <row r="35" spans="2:7" s="149" customFormat="1" ht="34.5" customHeight="1">
      <c r="B35" s="140" t="s">
        <v>332</v>
      </c>
      <c r="C35" s="32" t="s">
        <v>333</v>
      </c>
      <c r="D35" s="156" t="s">
        <v>642</v>
      </c>
      <c r="E35" s="433"/>
      <c r="F35" s="434"/>
      <c r="G35" s="429"/>
    </row>
    <row r="36" spans="2:7" s="149" customFormat="1" ht="34.5" customHeight="1">
      <c r="B36" s="140" t="s">
        <v>332</v>
      </c>
      <c r="C36" s="32" t="s">
        <v>334</v>
      </c>
      <c r="D36" s="156" t="s">
        <v>643</v>
      </c>
      <c r="E36" s="433"/>
      <c r="F36" s="434"/>
      <c r="G36" s="429"/>
    </row>
    <row r="37" spans="2:7" s="149" customFormat="1" ht="34.5" customHeight="1">
      <c r="B37" s="140" t="s">
        <v>335</v>
      </c>
      <c r="C37" s="32" t="s">
        <v>336</v>
      </c>
      <c r="D37" s="156" t="s">
        <v>644</v>
      </c>
      <c r="E37" s="433"/>
      <c r="F37" s="434"/>
      <c r="G37" s="429"/>
    </row>
    <row r="38" spans="2:7" s="149" customFormat="1" ht="34.5" customHeight="1">
      <c r="B38" s="140" t="s">
        <v>335</v>
      </c>
      <c r="C38" s="32" t="s">
        <v>337</v>
      </c>
      <c r="D38" s="156" t="s">
        <v>645</v>
      </c>
      <c r="E38" s="433"/>
      <c r="F38" s="434"/>
      <c r="G38" s="429"/>
    </row>
    <row r="39" spans="2:7" s="149" customFormat="1" ht="34.5" customHeight="1">
      <c r="B39" s="140" t="s">
        <v>338</v>
      </c>
      <c r="C39" s="32" t="s">
        <v>339</v>
      </c>
      <c r="D39" s="156" t="s">
        <v>646</v>
      </c>
      <c r="E39" s="433"/>
      <c r="F39" s="434"/>
      <c r="G39" s="429"/>
    </row>
    <row r="40" spans="2:7" s="149" customFormat="1" ht="34.5" customHeight="1">
      <c r="B40" s="140" t="s">
        <v>340</v>
      </c>
      <c r="C40" s="32" t="s">
        <v>341</v>
      </c>
      <c r="D40" s="156" t="s">
        <v>647</v>
      </c>
      <c r="E40" s="433"/>
      <c r="F40" s="434"/>
      <c r="G40" s="429"/>
    </row>
    <row r="41" spans="2:7" s="149" customFormat="1" ht="34.5" customHeight="1">
      <c r="B41" s="142">
        <v>5</v>
      </c>
      <c r="C41" s="31" t="s">
        <v>342</v>
      </c>
      <c r="D41" s="156" t="s">
        <v>648</v>
      </c>
      <c r="E41" s="433">
        <f>E42+E43+E44+E45+E46+E47+E48</f>
        <v>0</v>
      </c>
      <c r="F41" s="434">
        <v>0</v>
      </c>
      <c r="G41" s="429"/>
    </row>
    <row r="42" spans="2:7" s="149" customFormat="1" ht="34.5" customHeight="1">
      <c r="B42" s="140" t="s">
        <v>343</v>
      </c>
      <c r="C42" s="32" t="s">
        <v>344</v>
      </c>
      <c r="D42" s="156" t="s">
        <v>649</v>
      </c>
      <c r="E42" s="433"/>
      <c r="F42" s="434"/>
      <c r="G42" s="429"/>
    </row>
    <row r="43" spans="2:7" s="149" customFormat="1" ht="34.5" customHeight="1">
      <c r="B43" s="140" t="s">
        <v>345</v>
      </c>
      <c r="C43" s="32" t="s">
        <v>346</v>
      </c>
      <c r="D43" s="156" t="s">
        <v>650</v>
      </c>
      <c r="E43" s="433"/>
      <c r="F43" s="434"/>
      <c r="G43" s="429"/>
    </row>
    <row r="44" spans="2:7" s="149" customFormat="1" ht="34.5" customHeight="1">
      <c r="B44" s="140" t="s">
        <v>347</v>
      </c>
      <c r="C44" s="32" t="s">
        <v>348</v>
      </c>
      <c r="D44" s="156" t="s">
        <v>651</v>
      </c>
      <c r="E44" s="433"/>
      <c r="F44" s="434"/>
      <c r="G44" s="429"/>
    </row>
    <row r="45" spans="2:7" s="149" customFormat="1" ht="34.5" customHeight="1">
      <c r="B45" s="140" t="s">
        <v>590</v>
      </c>
      <c r="C45" s="32" t="s">
        <v>349</v>
      </c>
      <c r="D45" s="156" t="s">
        <v>652</v>
      </c>
      <c r="E45" s="433"/>
      <c r="F45" s="434"/>
      <c r="G45" s="429"/>
    </row>
    <row r="46" spans="2:7" s="149" customFormat="1" ht="34.5" customHeight="1">
      <c r="B46" s="140" t="s">
        <v>350</v>
      </c>
      <c r="C46" s="32" t="s">
        <v>351</v>
      </c>
      <c r="D46" s="156" t="s">
        <v>653</v>
      </c>
      <c r="E46" s="433"/>
      <c r="F46" s="434"/>
      <c r="G46" s="429"/>
    </row>
    <row r="47" spans="2:7" s="149" customFormat="1" ht="34.5" customHeight="1">
      <c r="B47" s="140" t="s">
        <v>352</v>
      </c>
      <c r="C47" s="32" t="s">
        <v>353</v>
      </c>
      <c r="D47" s="156" t="s">
        <v>654</v>
      </c>
      <c r="E47" s="433"/>
      <c r="F47" s="434"/>
      <c r="G47" s="429"/>
    </row>
    <row r="48" spans="2:7" s="149" customFormat="1" ht="34.5" customHeight="1">
      <c r="B48" s="140" t="s">
        <v>354</v>
      </c>
      <c r="C48" s="32" t="s">
        <v>355</v>
      </c>
      <c r="D48" s="156" t="s">
        <v>655</v>
      </c>
      <c r="E48" s="433"/>
      <c r="F48" s="434"/>
      <c r="G48" s="429"/>
    </row>
    <row r="49" spans="2:7" s="149" customFormat="1" ht="34.5" customHeight="1">
      <c r="B49" s="142">
        <v>288</v>
      </c>
      <c r="C49" s="31" t="s">
        <v>154</v>
      </c>
      <c r="D49" s="156" t="s">
        <v>656</v>
      </c>
      <c r="E49" s="433">
        <v>6000</v>
      </c>
      <c r="F49" s="434">
        <v>6000</v>
      </c>
      <c r="G49" s="429"/>
    </row>
    <row r="50" spans="2:7" s="149" customFormat="1" ht="34.5" customHeight="1">
      <c r="B50" s="142"/>
      <c r="C50" s="31" t="s">
        <v>356</v>
      </c>
      <c r="D50" s="156" t="s">
        <v>657</v>
      </c>
      <c r="E50" s="433">
        <f>E51+E58+E67+E66+E68+E69+E75+E76+E77</f>
        <v>131290</v>
      </c>
      <c r="F50" s="434">
        <f>F51+F58+F67+F66+F68+F69+F75+F76+F77</f>
        <v>129616</v>
      </c>
      <c r="G50" s="429"/>
    </row>
    <row r="51" spans="2:7" s="149" customFormat="1" ht="34.5" customHeight="1">
      <c r="B51" s="142" t="s">
        <v>155</v>
      </c>
      <c r="C51" s="31" t="s">
        <v>357</v>
      </c>
      <c r="D51" s="156" t="s">
        <v>658</v>
      </c>
      <c r="E51" s="433">
        <f>E52+E53+E54+E55+E56+E57</f>
        <v>14167</v>
      </c>
      <c r="F51" s="433">
        <f>F52+F53+F54+F55+F56+F57</f>
        <v>11400</v>
      </c>
      <c r="G51" s="429"/>
    </row>
    <row r="52" spans="2:7" s="149" customFormat="1" ht="34.5" customHeight="1">
      <c r="B52" s="140">
        <v>10</v>
      </c>
      <c r="C52" s="32" t="s">
        <v>358</v>
      </c>
      <c r="D52" s="156" t="s">
        <v>659</v>
      </c>
      <c r="E52" s="433">
        <v>10000</v>
      </c>
      <c r="F52" s="433">
        <v>10000</v>
      </c>
      <c r="G52" s="429"/>
    </row>
    <row r="53" spans="2:7" s="149" customFormat="1" ht="34.5" customHeight="1">
      <c r="B53" s="140">
        <v>11</v>
      </c>
      <c r="C53" s="32" t="s">
        <v>156</v>
      </c>
      <c r="D53" s="156" t="s">
        <v>660</v>
      </c>
      <c r="E53" s="433"/>
      <c r="F53" s="434"/>
      <c r="G53" s="429"/>
    </row>
    <row r="54" spans="2:7" s="149" customFormat="1" ht="34.5" customHeight="1">
      <c r="B54" s="140">
        <v>12</v>
      </c>
      <c r="C54" s="32" t="s">
        <v>157</v>
      </c>
      <c r="D54" s="156" t="s">
        <v>661</v>
      </c>
      <c r="E54" s="433"/>
      <c r="F54" s="434"/>
      <c r="G54" s="429"/>
    </row>
    <row r="55" spans="2:7" s="149" customFormat="1" ht="34.5" customHeight="1">
      <c r="B55" s="140">
        <v>13</v>
      </c>
      <c r="C55" s="32" t="s">
        <v>159</v>
      </c>
      <c r="D55" s="156" t="s">
        <v>662</v>
      </c>
      <c r="E55" s="433">
        <v>1200</v>
      </c>
      <c r="F55" s="434">
        <v>1000</v>
      </c>
      <c r="G55" s="429"/>
    </row>
    <row r="56" spans="2:7" s="149" customFormat="1" ht="34.5" customHeight="1">
      <c r="B56" s="140">
        <v>14</v>
      </c>
      <c r="C56" s="32" t="s">
        <v>359</v>
      </c>
      <c r="D56" s="156" t="s">
        <v>663</v>
      </c>
      <c r="E56" s="433">
        <v>2867</v>
      </c>
      <c r="F56" s="434">
        <v>300</v>
      </c>
      <c r="G56" s="429"/>
    </row>
    <row r="57" spans="2:7" s="149" customFormat="1" ht="34.5" customHeight="1">
      <c r="B57" s="140">
        <v>15</v>
      </c>
      <c r="C57" s="30" t="s">
        <v>161</v>
      </c>
      <c r="D57" s="156" t="s">
        <v>664</v>
      </c>
      <c r="E57" s="433">
        <v>100</v>
      </c>
      <c r="F57" s="434">
        <v>100</v>
      </c>
      <c r="G57" s="429"/>
    </row>
    <row r="58" spans="2:7" s="149" customFormat="1" ht="34.5" customHeight="1">
      <c r="B58" s="142"/>
      <c r="C58" s="31" t="s">
        <v>360</v>
      </c>
      <c r="D58" s="156" t="s">
        <v>665</v>
      </c>
      <c r="E58" s="433">
        <f>E59+E60+E61+E62+E63+E64+E65</f>
        <v>80000</v>
      </c>
      <c r="F58" s="433">
        <f>F59+F60+F61+F62+F63+F64+F65</f>
        <v>80000</v>
      </c>
      <c r="G58" s="429"/>
    </row>
    <row r="59" spans="2:7" s="150" customFormat="1" ht="34.5" customHeight="1">
      <c r="B59" s="140" t="s">
        <v>361</v>
      </c>
      <c r="C59" s="32" t="s">
        <v>362</v>
      </c>
      <c r="D59" s="156" t="s">
        <v>666</v>
      </c>
      <c r="E59" s="433"/>
      <c r="F59" s="434"/>
      <c r="G59" s="430"/>
    </row>
    <row r="60" spans="2:7" s="150" customFormat="1" ht="34.5" customHeight="1">
      <c r="B60" s="140" t="s">
        <v>363</v>
      </c>
      <c r="C60" s="32" t="s">
        <v>703</v>
      </c>
      <c r="D60" s="156" t="s">
        <v>667</v>
      </c>
      <c r="E60" s="435"/>
      <c r="F60" s="436"/>
      <c r="G60" s="430"/>
    </row>
    <row r="61" spans="2:7" s="149" customFormat="1" ht="34.5" customHeight="1">
      <c r="B61" s="140" t="s">
        <v>364</v>
      </c>
      <c r="C61" s="32" t="s">
        <v>365</v>
      </c>
      <c r="D61" s="156" t="s">
        <v>668</v>
      </c>
      <c r="E61" s="435"/>
      <c r="F61" s="436"/>
      <c r="G61" s="429"/>
    </row>
    <row r="62" spans="2:7" s="150" customFormat="1" ht="34.5" customHeight="1">
      <c r="B62" s="140" t="s">
        <v>366</v>
      </c>
      <c r="C62" s="32" t="s">
        <v>367</v>
      </c>
      <c r="D62" s="156" t="s">
        <v>669</v>
      </c>
      <c r="E62" s="433"/>
      <c r="F62" s="434"/>
      <c r="G62" s="430"/>
    </row>
    <row r="63" spans="2:7" ht="34.5" customHeight="1">
      <c r="B63" s="140" t="s">
        <v>368</v>
      </c>
      <c r="C63" s="32" t="s">
        <v>369</v>
      </c>
      <c r="D63" s="156" t="s">
        <v>670</v>
      </c>
      <c r="E63" s="433">
        <v>80000</v>
      </c>
      <c r="F63" s="434">
        <v>80000</v>
      </c>
      <c r="G63" s="154"/>
    </row>
    <row r="64" spans="2:7" ht="34.5" customHeight="1">
      <c r="B64" s="140" t="s">
        <v>370</v>
      </c>
      <c r="C64" s="32" t="s">
        <v>371</v>
      </c>
      <c r="D64" s="156" t="s">
        <v>671</v>
      </c>
      <c r="E64" s="433"/>
      <c r="F64" s="434"/>
      <c r="G64" s="154"/>
    </row>
    <row r="65" spans="2:7" ht="34.5" customHeight="1">
      <c r="B65" s="140" t="s">
        <v>372</v>
      </c>
      <c r="C65" s="32" t="s">
        <v>373</v>
      </c>
      <c r="D65" s="156" t="s">
        <v>672</v>
      </c>
      <c r="E65" s="433"/>
      <c r="F65" s="434"/>
      <c r="G65" s="154"/>
    </row>
    <row r="66" spans="2:7" ht="34.5" customHeight="1">
      <c r="B66" s="142">
        <v>21</v>
      </c>
      <c r="C66" s="31" t="s">
        <v>374</v>
      </c>
      <c r="D66" s="156" t="s">
        <v>673</v>
      </c>
      <c r="E66" s="433"/>
      <c r="F66" s="434"/>
      <c r="G66" s="154"/>
    </row>
    <row r="67" spans="2:7" ht="34.5" customHeight="1">
      <c r="B67" s="142">
        <v>22</v>
      </c>
      <c r="C67" s="31" t="s">
        <v>375</v>
      </c>
      <c r="D67" s="156" t="s">
        <v>674</v>
      </c>
      <c r="E67" s="433">
        <v>15507</v>
      </c>
      <c r="F67" s="434">
        <v>16500</v>
      </c>
      <c r="G67" s="154"/>
    </row>
    <row r="68" spans="2:7" ht="34.5" customHeight="1">
      <c r="B68" s="142">
        <v>236</v>
      </c>
      <c r="C68" s="31" t="s">
        <v>376</v>
      </c>
      <c r="D68" s="156" t="s">
        <v>675</v>
      </c>
      <c r="E68" s="433"/>
      <c r="F68" s="434"/>
      <c r="G68" s="154"/>
    </row>
    <row r="69" spans="2:7" ht="34.5" customHeight="1">
      <c r="B69" s="142" t="s">
        <v>377</v>
      </c>
      <c r="C69" s="31" t="s">
        <v>378</v>
      </c>
      <c r="D69" s="156" t="s">
        <v>676</v>
      </c>
      <c r="E69" s="433">
        <f>E70+E71+E72+E73+E74</f>
        <v>550</v>
      </c>
      <c r="F69" s="433">
        <f>F70+F71+F72+F73+F74</f>
        <v>650</v>
      </c>
      <c r="G69" s="154"/>
    </row>
    <row r="70" spans="2:7" ht="34.5" customHeight="1">
      <c r="B70" s="140" t="s">
        <v>379</v>
      </c>
      <c r="C70" s="32" t="s">
        <v>380</v>
      </c>
      <c r="D70" s="156" t="s">
        <v>677</v>
      </c>
      <c r="E70" s="433"/>
      <c r="F70" s="434"/>
      <c r="G70" s="154"/>
    </row>
    <row r="71" spans="2:7" ht="34.5" customHeight="1">
      <c r="B71" s="140" t="s">
        <v>381</v>
      </c>
      <c r="C71" s="32" t="s">
        <v>382</v>
      </c>
      <c r="D71" s="156" t="s">
        <v>678</v>
      </c>
      <c r="E71" s="433"/>
      <c r="F71" s="434"/>
      <c r="G71" s="154"/>
    </row>
    <row r="72" spans="2:7" ht="34.5" customHeight="1">
      <c r="B72" s="140" t="s">
        <v>383</v>
      </c>
      <c r="C72" s="32" t="s">
        <v>384</v>
      </c>
      <c r="D72" s="156" t="s">
        <v>679</v>
      </c>
      <c r="E72" s="433">
        <v>550</v>
      </c>
      <c r="F72" s="434">
        <v>650</v>
      </c>
      <c r="G72" s="154"/>
    </row>
    <row r="73" spans="2:7" ht="34.5" customHeight="1">
      <c r="B73" s="140" t="s">
        <v>385</v>
      </c>
      <c r="C73" s="32" t="s">
        <v>386</v>
      </c>
      <c r="D73" s="156" t="s">
        <v>680</v>
      </c>
      <c r="E73" s="433"/>
      <c r="F73" s="434"/>
      <c r="G73" s="154"/>
    </row>
    <row r="74" spans="2:7" ht="34.5" customHeight="1">
      <c r="B74" s="140" t="s">
        <v>387</v>
      </c>
      <c r="C74" s="32" t="s">
        <v>388</v>
      </c>
      <c r="D74" s="156" t="s">
        <v>681</v>
      </c>
      <c r="E74" s="433"/>
      <c r="F74" s="434"/>
      <c r="G74" s="154"/>
    </row>
    <row r="75" spans="2:7" ht="34.5" customHeight="1">
      <c r="B75" s="142">
        <v>24</v>
      </c>
      <c r="C75" s="31" t="s">
        <v>389</v>
      </c>
      <c r="D75" s="156" t="s">
        <v>682</v>
      </c>
      <c r="E75" s="433">
        <v>20066</v>
      </c>
      <c r="F75" s="518">
        <v>20066</v>
      </c>
      <c r="G75" s="154"/>
    </row>
    <row r="76" spans="2:7" ht="34.5" customHeight="1">
      <c r="B76" s="142">
        <v>27</v>
      </c>
      <c r="C76" s="31" t="s">
        <v>390</v>
      </c>
      <c r="D76" s="156" t="s">
        <v>683</v>
      </c>
      <c r="E76" s="433"/>
      <c r="F76" s="434"/>
      <c r="G76" s="154"/>
    </row>
    <row r="77" spans="2:7" ht="34.5" customHeight="1">
      <c r="B77" s="142" t="s">
        <v>391</v>
      </c>
      <c r="C77" s="31" t="s">
        <v>392</v>
      </c>
      <c r="D77" s="156" t="s">
        <v>684</v>
      </c>
      <c r="E77" s="433">
        <v>1000</v>
      </c>
      <c r="F77" s="434">
        <v>1000</v>
      </c>
      <c r="G77" s="154"/>
    </row>
    <row r="78" spans="2:7" ht="34.5" customHeight="1">
      <c r="B78" s="142"/>
      <c r="C78" s="31" t="s">
        <v>393</v>
      </c>
      <c r="D78" s="156" t="s">
        <v>685</v>
      </c>
      <c r="E78" s="433">
        <f>E9+E10+E49+E50</f>
        <v>344714</v>
      </c>
      <c r="F78" s="433">
        <f>F9+F10+F49+F50</f>
        <v>333146</v>
      </c>
      <c r="G78" s="154"/>
    </row>
    <row r="79" spans="2:7" ht="34.5" customHeight="1">
      <c r="B79" s="142">
        <v>88</v>
      </c>
      <c r="C79" s="31" t="s">
        <v>165</v>
      </c>
      <c r="D79" s="156" t="s">
        <v>686</v>
      </c>
      <c r="E79" s="433">
        <v>127700</v>
      </c>
      <c r="F79" s="434">
        <v>127700</v>
      </c>
      <c r="G79" s="154"/>
    </row>
    <row r="80" spans="2:7" ht="34.5" customHeight="1">
      <c r="B80" s="142"/>
      <c r="C80" s="31" t="s">
        <v>45</v>
      </c>
      <c r="D80" s="157"/>
      <c r="E80" s="433"/>
      <c r="F80" s="434"/>
      <c r="G80" s="154"/>
    </row>
    <row r="81" spans="2:7" ht="34.5" customHeight="1">
      <c r="B81" s="142"/>
      <c r="C81" s="31" t="s">
        <v>394</v>
      </c>
      <c r="D81" s="156" t="s">
        <v>395</v>
      </c>
      <c r="E81" s="433">
        <f>E82+E92+E93+E94+E95-E96+E97+E100-E101</f>
        <v>250714</v>
      </c>
      <c r="F81" s="434">
        <f>F82+F92+F93+F94+F95-F96+F97+F100-F101</f>
        <v>253006</v>
      </c>
      <c r="G81" s="154"/>
    </row>
    <row r="82" spans="2:7" ht="34.5" customHeight="1">
      <c r="B82" s="142">
        <v>30</v>
      </c>
      <c r="C82" s="31" t="s">
        <v>396</v>
      </c>
      <c r="D82" s="156" t="s">
        <v>397</v>
      </c>
      <c r="E82" s="433">
        <f>E83+E84+E85+E86+E87+E88+E89+E90</f>
        <v>250493</v>
      </c>
      <c r="F82" s="434">
        <f>F83+F84+F85+F86+F87+F88+F89+F90</f>
        <v>250493</v>
      </c>
      <c r="G82" s="154"/>
    </row>
    <row r="83" spans="2:7" ht="34.5" customHeight="1">
      <c r="B83" s="140">
        <v>300</v>
      </c>
      <c r="C83" s="32" t="s">
        <v>166</v>
      </c>
      <c r="D83" s="156" t="s">
        <v>398</v>
      </c>
      <c r="E83" s="433"/>
      <c r="F83" s="434"/>
      <c r="G83" s="154"/>
    </row>
    <row r="84" spans="2:7" ht="34.5" customHeight="1">
      <c r="B84" s="140">
        <v>301</v>
      </c>
      <c r="C84" s="32" t="s">
        <v>399</v>
      </c>
      <c r="D84" s="156" t="s">
        <v>400</v>
      </c>
      <c r="E84" s="433"/>
      <c r="F84" s="434"/>
      <c r="G84" s="154"/>
    </row>
    <row r="85" spans="2:7" ht="34.5" customHeight="1">
      <c r="B85" s="140">
        <v>302</v>
      </c>
      <c r="C85" s="32" t="s">
        <v>167</v>
      </c>
      <c r="D85" s="156" t="s">
        <v>401</v>
      </c>
      <c r="E85" s="433"/>
      <c r="F85" s="434"/>
      <c r="G85" s="154"/>
    </row>
    <row r="86" spans="2:7" ht="34.5" customHeight="1">
      <c r="B86" s="140">
        <v>303</v>
      </c>
      <c r="C86" s="32" t="s">
        <v>168</v>
      </c>
      <c r="D86" s="156" t="s">
        <v>402</v>
      </c>
      <c r="E86" s="433">
        <v>248363</v>
      </c>
      <c r="F86" s="434">
        <v>248363</v>
      </c>
      <c r="G86" s="154"/>
    </row>
    <row r="87" spans="2:7" ht="34.5" customHeight="1">
      <c r="B87" s="140">
        <v>304</v>
      </c>
      <c r="C87" s="32" t="s">
        <v>169</v>
      </c>
      <c r="D87" s="156" t="s">
        <v>403</v>
      </c>
      <c r="E87" s="433"/>
      <c r="F87" s="434"/>
      <c r="G87" s="154"/>
    </row>
    <row r="88" spans="2:7" ht="34.5" customHeight="1">
      <c r="B88" s="140">
        <v>305</v>
      </c>
      <c r="C88" s="32" t="s">
        <v>170</v>
      </c>
      <c r="D88" s="156" t="s">
        <v>404</v>
      </c>
      <c r="E88" s="433"/>
      <c r="F88" s="434"/>
      <c r="G88" s="154"/>
    </row>
    <row r="89" spans="2:7" ht="34.5" customHeight="1">
      <c r="B89" s="140">
        <v>306</v>
      </c>
      <c r="C89" s="32" t="s">
        <v>171</v>
      </c>
      <c r="D89" s="156" t="s">
        <v>405</v>
      </c>
      <c r="E89" s="433"/>
      <c r="F89" s="434"/>
      <c r="G89" s="154"/>
    </row>
    <row r="90" spans="2:7" ht="34.5" customHeight="1">
      <c r="B90" s="140">
        <v>309</v>
      </c>
      <c r="C90" s="32" t="s">
        <v>172</v>
      </c>
      <c r="D90" s="156" t="s">
        <v>406</v>
      </c>
      <c r="E90" s="433">
        <v>2130</v>
      </c>
      <c r="F90" s="434">
        <v>2130</v>
      </c>
      <c r="G90" s="154"/>
    </row>
    <row r="91" spans="2:7" ht="34.5" customHeight="1">
      <c r="B91" s="142">
        <v>31</v>
      </c>
      <c r="C91" s="31" t="s">
        <v>407</v>
      </c>
      <c r="D91" s="156" t="s">
        <v>408</v>
      </c>
      <c r="E91" s="433"/>
      <c r="F91" s="434"/>
      <c r="G91" s="154"/>
    </row>
    <row r="92" spans="2:7" ht="34.5" customHeight="1">
      <c r="B92" s="142" t="s">
        <v>409</v>
      </c>
      <c r="C92" s="31" t="s">
        <v>410</v>
      </c>
      <c r="D92" s="156" t="s">
        <v>411</v>
      </c>
      <c r="E92" s="433"/>
      <c r="F92" s="434"/>
      <c r="G92" s="154"/>
    </row>
    <row r="93" spans="2:7" ht="34.5" customHeight="1">
      <c r="B93" s="142">
        <v>32</v>
      </c>
      <c r="C93" s="31" t="s">
        <v>173</v>
      </c>
      <c r="D93" s="156" t="s">
        <v>412</v>
      </c>
      <c r="E93" s="433"/>
      <c r="F93" s="434"/>
      <c r="G93" s="154"/>
    </row>
    <row r="94" spans="2:7" ht="57.75" customHeight="1">
      <c r="B94" s="142">
        <v>330</v>
      </c>
      <c r="C94" s="31" t="s">
        <v>413</v>
      </c>
      <c r="D94" s="156" t="s">
        <v>414</v>
      </c>
      <c r="E94" s="433"/>
      <c r="F94" s="434"/>
      <c r="G94" s="154"/>
    </row>
    <row r="95" spans="2:7" ht="63" customHeight="1">
      <c r="B95" s="142" t="s">
        <v>174</v>
      </c>
      <c r="C95" s="31" t="s">
        <v>415</v>
      </c>
      <c r="D95" s="156" t="s">
        <v>416</v>
      </c>
      <c r="E95" s="433"/>
      <c r="F95" s="434"/>
      <c r="G95" s="154"/>
    </row>
    <row r="96" spans="2:7" ht="62.25" customHeight="1">
      <c r="B96" s="142" t="s">
        <v>174</v>
      </c>
      <c r="C96" s="31" t="s">
        <v>417</v>
      </c>
      <c r="D96" s="156" t="s">
        <v>418</v>
      </c>
      <c r="E96" s="433"/>
      <c r="F96" s="434"/>
      <c r="G96" s="154"/>
    </row>
    <row r="97" spans="2:7" ht="34.5" customHeight="1">
      <c r="B97" s="142">
        <v>34</v>
      </c>
      <c r="C97" s="31" t="s">
        <v>419</v>
      </c>
      <c r="D97" s="156" t="s">
        <v>420</v>
      </c>
      <c r="E97" s="433">
        <f>E98+E99</f>
        <v>221</v>
      </c>
      <c r="F97" s="434">
        <f>F98+F99</f>
        <v>2513</v>
      </c>
      <c r="G97" s="154"/>
    </row>
    <row r="98" spans="1:7" ht="34.5" customHeight="1">
      <c r="A98" s="180"/>
      <c r="B98" s="426">
        <v>340</v>
      </c>
      <c r="C98" s="32" t="s">
        <v>421</v>
      </c>
      <c r="D98" s="156" t="s">
        <v>422</v>
      </c>
      <c r="E98" s="433">
        <v>0</v>
      </c>
      <c r="F98" s="434">
        <v>0</v>
      </c>
      <c r="G98" s="154"/>
    </row>
    <row r="99" spans="1:7" ht="34.5" customHeight="1">
      <c r="A99" s="180"/>
      <c r="B99" s="426">
        <v>341</v>
      </c>
      <c r="C99" s="32" t="s">
        <v>423</v>
      </c>
      <c r="D99" s="156" t="s">
        <v>424</v>
      </c>
      <c r="E99" s="433">
        <v>221</v>
      </c>
      <c r="F99" s="434">
        <v>2513</v>
      </c>
      <c r="G99" s="154"/>
    </row>
    <row r="100" spans="1:7" ht="34.5" customHeight="1">
      <c r="A100" s="180"/>
      <c r="B100" s="427"/>
      <c r="C100" s="31" t="s">
        <v>425</v>
      </c>
      <c r="D100" s="156" t="s">
        <v>426</v>
      </c>
      <c r="E100" s="433"/>
      <c r="F100" s="434"/>
      <c r="G100" s="154"/>
    </row>
    <row r="101" spans="1:7" ht="34.5" customHeight="1">
      <c r="A101" s="180"/>
      <c r="B101" s="427">
        <v>35</v>
      </c>
      <c r="C101" s="31" t="s">
        <v>427</v>
      </c>
      <c r="D101" s="156" t="s">
        <v>428</v>
      </c>
      <c r="E101" s="433"/>
      <c r="F101" s="434"/>
      <c r="G101" s="154"/>
    </row>
    <row r="102" spans="2:7" ht="34.5" customHeight="1">
      <c r="B102" s="140">
        <v>350</v>
      </c>
      <c r="C102" s="32" t="s">
        <v>429</v>
      </c>
      <c r="D102" s="156" t="s">
        <v>430</v>
      </c>
      <c r="E102" s="433"/>
      <c r="F102" s="434"/>
      <c r="G102" s="154"/>
    </row>
    <row r="103" spans="2:7" ht="34.5" customHeight="1">
      <c r="B103" s="140">
        <v>351</v>
      </c>
      <c r="C103" s="32" t="s">
        <v>431</v>
      </c>
      <c r="D103" s="156" t="s">
        <v>432</v>
      </c>
      <c r="E103" s="433"/>
      <c r="F103" s="434"/>
      <c r="G103" s="154"/>
    </row>
    <row r="104" spans="2:7" ht="34.5" customHeight="1">
      <c r="B104" s="142"/>
      <c r="C104" s="31" t="s">
        <v>433</v>
      </c>
      <c r="D104" s="156" t="s">
        <v>434</v>
      </c>
      <c r="E104" s="433">
        <f>E105+E112</f>
        <v>22100</v>
      </c>
      <c r="F104" s="434">
        <f>F105+F112</f>
        <v>23090</v>
      </c>
      <c r="G104" s="154"/>
    </row>
    <row r="105" spans="2:7" ht="34.5" customHeight="1">
      <c r="B105" s="142">
        <v>40</v>
      </c>
      <c r="C105" s="31" t="s">
        <v>435</v>
      </c>
      <c r="D105" s="156" t="s">
        <v>436</v>
      </c>
      <c r="E105" s="433">
        <f>E106+E107+E108+E109+E110+E111</f>
        <v>22100</v>
      </c>
      <c r="F105" s="434">
        <f>F106+F107+F108+F109+F110+F111</f>
        <v>23090</v>
      </c>
      <c r="G105" s="154"/>
    </row>
    <row r="106" spans="2:7" ht="34.5" customHeight="1">
      <c r="B106" s="140">
        <v>400</v>
      </c>
      <c r="C106" s="32" t="s">
        <v>175</v>
      </c>
      <c r="D106" s="156" t="s">
        <v>437</v>
      </c>
      <c r="E106" s="433"/>
      <c r="F106" s="434"/>
      <c r="G106" s="154"/>
    </row>
    <row r="107" spans="2:7" ht="34.5" customHeight="1">
      <c r="B107" s="140">
        <v>401</v>
      </c>
      <c r="C107" s="32" t="s">
        <v>438</v>
      </c>
      <c r="D107" s="156" t="s">
        <v>439</v>
      </c>
      <c r="E107" s="433"/>
      <c r="F107" s="434"/>
      <c r="G107" s="154"/>
    </row>
    <row r="108" spans="2:7" ht="34.5" customHeight="1">
      <c r="B108" s="140">
        <v>403</v>
      </c>
      <c r="C108" s="32" t="s">
        <v>176</v>
      </c>
      <c r="D108" s="156" t="s">
        <v>440</v>
      </c>
      <c r="E108" s="433"/>
      <c r="F108" s="434"/>
      <c r="G108" s="154"/>
    </row>
    <row r="109" spans="2:7" ht="34.5" customHeight="1">
      <c r="B109" s="140">
        <v>404</v>
      </c>
      <c r="C109" s="32" t="s">
        <v>177</v>
      </c>
      <c r="D109" s="156" t="s">
        <v>441</v>
      </c>
      <c r="E109" s="433">
        <v>8300</v>
      </c>
      <c r="F109" s="434">
        <v>7750</v>
      </c>
      <c r="G109" s="154"/>
    </row>
    <row r="110" spans="2:7" ht="34.5" customHeight="1">
      <c r="B110" s="140">
        <v>405</v>
      </c>
      <c r="C110" s="32" t="s">
        <v>442</v>
      </c>
      <c r="D110" s="156" t="s">
        <v>443</v>
      </c>
      <c r="E110" s="433">
        <v>9000</v>
      </c>
      <c r="F110" s="434">
        <v>10000</v>
      </c>
      <c r="G110" s="154"/>
    </row>
    <row r="111" spans="2:7" ht="34.5" customHeight="1">
      <c r="B111" s="140" t="s">
        <v>178</v>
      </c>
      <c r="C111" s="32" t="s">
        <v>179</v>
      </c>
      <c r="D111" s="156" t="s">
        <v>444</v>
      </c>
      <c r="E111" s="433">
        <v>4800</v>
      </c>
      <c r="F111" s="434">
        <v>5340</v>
      </c>
      <c r="G111" s="154"/>
    </row>
    <row r="112" spans="2:7" ht="34.5" customHeight="1">
      <c r="B112" s="142">
        <v>41</v>
      </c>
      <c r="C112" s="31" t="s">
        <v>445</v>
      </c>
      <c r="D112" s="156" t="s">
        <v>446</v>
      </c>
      <c r="E112" s="433">
        <v>0</v>
      </c>
      <c r="F112" s="434">
        <v>0</v>
      </c>
      <c r="G112" s="154"/>
    </row>
    <row r="113" spans="2:7" ht="34.5" customHeight="1">
      <c r="B113" s="140">
        <v>410</v>
      </c>
      <c r="C113" s="32" t="s">
        <v>180</v>
      </c>
      <c r="D113" s="156" t="s">
        <v>447</v>
      </c>
      <c r="E113" s="433"/>
      <c r="F113" s="434"/>
      <c r="G113" s="154"/>
    </row>
    <row r="114" spans="2:7" ht="34.5" customHeight="1">
      <c r="B114" s="140">
        <v>411</v>
      </c>
      <c r="C114" s="32" t="s">
        <v>181</v>
      </c>
      <c r="D114" s="156" t="s">
        <v>448</v>
      </c>
      <c r="E114" s="433"/>
      <c r="F114" s="434"/>
      <c r="G114" s="154"/>
    </row>
    <row r="115" spans="2:7" ht="34.5" customHeight="1">
      <c r="B115" s="140">
        <v>412</v>
      </c>
      <c r="C115" s="32" t="s">
        <v>449</v>
      </c>
      <c r="D115" s="156" t="s">
        <v>450</v>
      </c>
      <c r="E115" s="433"/>
      <c r="F115" s="434"/>
      <c r="G115" s="154"/>
    </row>
    <row r="116" spans="2:7" ht="34.5" customHeight="1">
      <c r="B116" s="140">
        <v>413</v>
      </c>
      <c r="C116" s="32" t="s">
        <v>451</v>
      </c>
      <c r="D116" s="156" t="s">
        <v>452</v>
      </c>
      <c r="E116" s="433"/>
      <c r="F116" s="434"/>
      <c r="G116" s="154"/>
    </row>
    <row r="117" spans="2:7" ht="34.5" customHeight="1">
      <c r="B117" s="140">
        <v>414</v>
      </c>
      <c r="C117" s="32" t="s">
        <v>453</v>
      </c>
      <c r="D117" s="156" t="s">
        <v>454</v>
      </c>
      <c r="E117" s="433"/>
      <c r="F117" s="434"/>
      <c r="G117" s="154"/>
    </row>
    <row r="118" spans="2:7" ht="34.5" customHeight="1">
      <c r="B118" s="140">
        <v>415</v>
      </c>
      <c r="C118" s="32" t="s">
        <v>455</v>
      </c>
      <c r="D118" s="156" t="s">
        <v>456</v>
      </c>
      <c r="E118" s="433"/>
      <c r="F118" s="434"/>
      <c r="G118" s="154"/>
    </row>
    <row r="119" spans="2:7" ht="34.5" customHeight="1">
      <c r="B119" s="140">
        <v>416</v>
      </c>
      <c r="C119" s="32" t="s">
        <v>457</v>
      </c>
      <c r="D119" s="156" t="s">
        <v>458</v>
      </c>
      <c r="E119" s="433"/>
      <c r="F119" s="434"/>
      <c r="G119" s="154"/>
    </row>
    <row r="120" spans="2:7" ht="34.5" customHeight="1">
      <c r="B120" s="140">
        <v>419</v>
      </c>
      <c r="C120" s="32" t="s">
        <v>459</v>
      </c>
      <c r="D120" s="156" t="s">
        <v>460</v>
      </c>
      <c r="E120" s="433"/>
      <c r="F120" s="434"/>
      <c r="G120" s="154"/>
    </row>
    <row r="121" spans="2:7" ht="34.5" customHeight="1">
      <c r="B121" s="142">
        <v>498</v>
      </c>
      <c r="C121" s="31" t="s">
        <v>461</v>
      </c>
      <c r="D121" s="156" t="s">
        <v>462</v>
      </c>
      <c r="E121" s="433"/>
      <c r="F121" s="434"/>
      <c r="G121" s="154"/>
    </row>
    <row r="122" spans="2:7" ht="34.5" customHeight="1">
      <c r="B122" s="142" t="s">
        <v>463</v>
      </c>
      <c r="C122" s="31" t="s">
        <v>464</v>
      </c>
      <c r="D122" s="156" t="s">
        <v>465</v>
      </c>
      <c r="E122" s="433">
        <f>E123+E130+E131+E139+E140+E141+E142</f>
        <v>71900</v>
      </c>
      <c r="F122" s="434">
        <f>F123+F130+F131+F139+F140+F141+F142</f>
        <v>57050</v>
      </c>
      <c r="G122" s="154"/>
    </row>
    <row r="123" spans="2:7" ht="34.5" customHeight="1">
      <c r="B123" s="142">
        <v>42</v>
      </c>
      <c r="C123" s="31" t="s">
        <v>466</v>
      </c>
      <c r="D123" s="156" t="s">
        <v>467</v>
      </c>
      <c r="E123" s="433">
        <v>0</v>
      </c>
      <c r="F123" s="434">
        <v>0</v>
      </c>
      <c r="G123" s="154"/>
    </row>
    <row r="124" spans="2:7" ht="34.5" customHeight="1">
      <c r="B124" s="140">
        <v>420</v>
      </c>
      <c r="C124" s="32" t="s">
        <v>468</v>
      </c>
      <c r="D124" s="156" t="s">
        <v>469</v>
      </c>
      <c r="E124" s="433"/>
      <c r="F124" s="434"/>
      <c r="G124" s="154"/>
    </row>
    <row r="125" spans="2:7" ht="34.5" customHeight="1">
      <c r="B125" s="140">
        <v>421</v>
      </c>
      <c r="C125" s="32" t="s">
        <v>470</v>
      </c>
      <c r="D125" s="156" t="s">
        <v>471</v>
      </c>
      <c r="E125" s="433"/>
      <c r="F125" s="434"/>
      <c r="G125" s="154"/>
    </row>
    <row r="126" spans="2:7" ht="34.5" customHeight="1">
      <c r="B126" s="140">
        <v>422</v>
      </c>
      <c r="C126" s="32" t="s">
        <v>384</v>
      </c>
      <c r="D126" s="156" t="s">
        <v>472</v>
      </c>
      <c r="E126" s="433"/>
      <c r="F126" s="434"/>
      <c r="G126" s="154"/>
    </row>
    <row r="127" spans="2:6" ht="34.5" customHeight="1">
      <c r="B127" s="140">
        <v>423</v>
      </c>
      <c r="C127" s="32" t="s">
        <v>386</v>
      </c>
      <c r="D127" s="156" t="s">
        <v>473</v>
      </c>
      <c r="E127" s="433"/>
      <c r="F127" s="434"/>
    </row>
    <row r="128" spans="2:6" ht="34.5" customHeight="1">
      <c r="B128" s="140">
        <v>427</v>
      </c>
      <c r="C128" s="32" t="s">
        <v>474</v>
      </c>
      <c r="D128" s="156" t="s">
        <v>475</v>
      </c>
      <c r="E128" s="433"/>
      <c r="F128" s="434"/>
    </row>
    <row r="129" spans="2:6" ht="34.5" customHeight="1">
      <c r="B129" s="140" t="s">
        <v>476</v>
      </c>
      <c r="C129" s="32" t="s">
        <v>477</v>
      </c>
      <c r="D129" s="156" t="s">
        <v>478</v>
      </c>
      <c r="E129" s="433"/>
      <c r="F129" s="434"/>
    </row>
    <row r="130" spans="2:6" ht="34.5" customHeight="1">
      <c r="B130" s="142">
        <v>430</v>
      </c>
      <c r="C130" s="31" t="s">
        <v>479</v>
      </c>
      <c r="D130" s="156" t="s">
        <v>480</v>
      </c>
      <c r="E130" s="433">
        <v>2900</v>
      </c>
      <c r="F130" s="434">
        <v>2900</v>
      </c>
    </row>
    <row r="131" spans="2:6" ht="34.5" customHeight="1">
      <c r="B131" s="142" t="s">
        <v>481</v>
      </c>
      <c r="C131" s="31" t="s">
        <v>482</v>
      </c>
      <c r="D131" s="156" t="s">
        <v>483</v>
      </c>
      <c r="E131" s="433">
        <f>E132+E133+E134+E135+E136+E137+E138</f>
        <v>23500</v>
      </c>
      <c r="F131" s="433">
        <f>F132+F133+F134+F135+F136+F137+F138</f>
        <v>10650</v>
      </c>
    </row>
    <row r="132" spans="2:6" ht="34.5" customHeight="1">
      <c r="B132" s="140">
        <v>431</v>
      </c>
      <c r="C132" s="32" t="s">
        <v>484</v>
      </c>
      <c r="D132" s="156" t="s">
        <v>485</v>
      </c>
      <c r="E132" s="433"/>
      <c r="F132" s="434"/>
    </row>
    <row r="133" spans="2:6" ht="34.5" customHeight="1">
      <c r="B133" s="140">
        <v>432</v>
      </c>
      <c r="C133" s="32" t="s">
        <v>486</v>
      </c>
      <c r="D133" s="156" t="s">
        <v>487</v>
      </c>
      <c r="E133" s="433"/>
      <c r="F133" s="434"/>
    </row>
    <row r="134" spans="2:6" ht="34.5" customHeight="1">
      <c r="B134" s="140">
        <v>433</v>
      </c>
      <c r="C134" s="32" t="s">
        <v>488</v>
      </c>
      <c r="D134" s="156" t="s">
        <v>489</v>
      </c>
      <c r="E134" s="433"/>
      <c r="F134" s="434"/>
    </row>
    <row r="135" spans="2:6" ht="34.5" customHeight="1">
      <c r="B135" s="140">
        <v>434</v>
      </c>
      <c r="C135" s="32" t="s">
        <v>490</v>
      </c>
      <c r="D135" s="156" t="s">
        <v>491</v>
      </c>
      <c r="E135" s="433"/>
      <c r="F135" s="434"/>
    </row>
    <row r="136" spans="2:6" ht="34.5" customHeight="1">
      <c r="B136" s="140">
        <v>435</v>
      </c>
      <c r="C136" s="32" t="s">
        <v>492</v>
      </c>
      <c r="D136" s="156" t="s">
        <v>493</v>
      </c>
      <c r="E136" s="433">
        <v>23500</v>
      </c>
      <c r="F136" s="518">
        <v>10650</v>
      </c>
    </row>
    <row r="137" spans="2:6" ht="34.5" customHeight="1">
      <c r="B137" s="140">
        <v>436</v>
      </c>
      <c r="C137" s="32" t="s">
        <v>494</v>
      </c>
      <c r="D137" s="156" t="s">
        <v>495</v>
      </c>
      <c r="E137" s="433"/>
      <c r="F137" s="434"/>
    </row>
    <row r="138" spans="2:6" ht="34.5" customHeight="1">
      <c r="B138" s="140">
        <v>439</v>
      </c>
      <c r="C138" s="32" t="s">
        <v>496</v>
      </c>
      <c r="D138" s="156" t="s">
        <v>497</v>
      </c>
      <c r="E138" s="433"/>
      <c r="F138" s="434"/>
    </row>
    <row r="139" spans="2:6" ht="34.5" customHeight="1">
      <c r="B139" s="142" t="s">
        <v>498</v>
      </c>
      <c r="C139" s="31" t="s">
        <v>499</v>
      </c>
      <c r="D139" s="156" t="s">
        <v>500</v>
      </c>
      <c r="E139" s="433">
        <v>45000</v>
      </c>
      <c r="F139" s="434">
        <v>43000</v>
      </c>
    </row>
    <row r="140" spans="2:6" ht="34.5" customHeight="1">
      <c r="B140" s="142">
        <v>47</v>
      </c>
      <c r="C140" s="31" t="s">
        <v>501</v>
      </c>
      <c r="D140" s="156" t="s">
        <v>502</v>
      </c>
      <c r="E140" s="433"/>
      <c r="F140" s="434"/>
    </row>
    <row r="141" spans="2:6" ht="34.5" customHeight="1">
      <c r="B141" s="142">
        <v>48</v>
      </c>
      <c r="C141" s="31" t="s">
        <v>503</v>
      </c>
      <c r="D141" s="156" t="s">
        <v>504</v>
      </c>
      <c r="E141" s="433">
        <v>500</v>
      </c>
      <c r="F141" s="434">
        <v>500</v>
      </c>
    </row>
    <row r="142" spans="2:6" ht="34.5" customHeight="1">
      <c r="B142" s="142" t="s">
        <v>182</v>
      </c>
      <c r="C142" s="31" t="s">
        <v>505</v>
      </c>
      <c r="D142" s="156" t="s">
        <v>506</v>
      </c>
      <c r="E142" s="433"/>
      <c r="F142" s="434"/>
    </row>
    <row r="143" spans="2:6" ht="53.25" customHeight="1">
      <c r="B143" s="142"/>
      <c r="C143" s="31" t="s">
        <v>507</v>
      </c>
      <c r="D143" s="156" t="s">
        <v>508</v>
      </c>
      <c r="E143" s="433"/>
      <c r="F143" s="434"/>
    </row>
    <row r="144" spans="2:6" ht="34.5" customHeight="1">
      <c r="B144" s="142"/>
      <c r="C144" s="31" t="s">
        <v>509</v>
      </c>
      <c r="D144" s="156" t="s">
        <v>510</v>
      </c>
      <c r="E144" s="433">
        <f>E104+E122+E121+E81-E143</f>
        <v>344714</v>
      </c>
      <c r="F144" s="434">
        <f>F104+F122+F121+F81-F143</f>
        <v>333146</v>
      </c>
    </row>
    <row r="145" spans="2:6" ht="34.5" customHeight="1" thickBot="1">
      <c r="B145" s="143">
        <v>89</v>
      </c>
      <c r="C145" s="144" t="s">
        <v>511</v>
      </c>
      <c r="D145" s="158" t="s">
        <v>512</v>
      </c>
      <c r="E145" s="437">
        <v>127700</v>
      </c>
      <c r="F145" s="438">
        <v>127700</v>
      </c>
    </row>
    <row r="147" spans="2:4" ht="15.75">
      <c r="B147" s="1"/>
      <c r="C147" s="1"/>
      <c r="D147" s="1"/>
    </row>
    <row r="148" spans="2:4" ht="18.75">
      <c r="B148" s="1"/>
      <c r="C148" s="1"/>
      <c r="D148" s="151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W96"/>
  <sheetViews>
    <sheetView showGridLines="0" zoomScale="70" zoomScaleNormal="70" zoomScalePageLayoutView="0" workbookViewId="0" topLeftCell="A7">
      <selection activeCell="I36" sqref="I36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6.28125" style="15" customWidth="1"/>
    <col min="12" max="12" width="11.28125" style="15" customWidth="1"/>
    <col min="13" max="13" width="16.851562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361" t="s">
        <v>712</v>
      </c>
    </row>
    <row r="4" spans="2:9" ht="18.75">
      <c r="B4" s="828" t="s">
        <v>59</v>
      </c>
      <c r="C4" s="828"/>
      <c r="D4" s="828"/>
      <c r="E4" s="828"/>
      <c r="F4" s="828"/>
      <c r="G4" s="828"/>
      <c r="H4" s="828"/>
      <c r="I4" s="828"/>
    </row>
    <row r="5" spans="3:9" ht="16.5" thickBot="1">
      <c r="C5" s="112"/>
      <c r="D5" s="112"/>
      <c r="E5" s="112"/>
      <c r="F5" s="112"/>
      <c r="G5" s="112"/>
      <c r="H5" s="112"/>
      <c r="I5" s="111" t="s">
        <v>60</v>
      </c>
    </row>
    <row r="6" spans="2:23" ht="25.5" customHeight="1">
      <c r="B6" s="833" t="s">
        <v>575</v>
      </c>
      <c r="C6" s="819" t="s">
        <v>62</v>
      </c>
      <c r="D6" s="824" t="s">
        <v>884</v>
      </c>
      <c r="E6" s="831" t="s">
        <v>893</v>
      </c>
      <c r="F6" s="829" t="s">
        <v>880</v>
      </c>
      <c r="G6" s="826" t="s">
        <v>881</v>
      </c>
      <c r="H6" s="826" t="s">
        <v>882</v>
      </c>
      <c r="I6" s="835" t="s">
        <v>883</v>
      </c>
      <c r="J6" s="821"/>
      <c r="K6" s="818"/>
      <c r="L6" s="821"/>
      <c r="M6" s="818"/>
      <c r="N6" s="821"/>
      <c r="O6" s="818"/>
      <c r="P6" s="821"/>
      <c r="Q6" s="818"/>
      <c r="R6" s="818"/>
      <c r="S6" s="818"/>
      <c r="T6" s="114"/>
      <c r="U6" s="114"/>
      <c r="V6" s="114"/>
      <c r="W6" s="114"/>
    </row>
    <row r="7" spans="2:23" ht="36.75" customHeight="1" thickBot="1">
      <c r="B7" s="834"/>
      <c r="C7" s="820"/>
      <c r="D7" s="825"/>
      <c r="E7" s="832"/>
      <c r="F7" s="830"/>
      <c r="G7" s="827"/>
      <c r="H7" s="827"/>
      <c r="I7" s="836"/>
      <c r="J7" s="821"/>
      <c r="K7" s="821"/>
      <c r="L7" s="821"/>
      <c r="M7" s="821"/>
      <c r="N7" s="821"/>
      <c r="O7" s="818"/>
      <c r="P7" s="821"/>
      <c r="Q7" s="818"/>
      <c r="R7" s="818"/>
      <c r="S7" s="818"/>
      <c r="T7" s="114"/>
      <c r="U7" s="114"/>
      <c r="V7" s="114"/>
      <c r="W7" s="114"/>
    </row>
    <row r="8" spans="2:23" ht="36" customHeight="1">
      <c r="B8" s="194" t="s">
        <v>99</v>
      </c>
      <c r="C8" s="195" t="s">
        <v>184</v>
      </c>
      <c r="D8" s="509">
        <v>69394240</v>
      </c>
      <c r="E8" s="652">
        <v>74534617.09</v>
      </c>
      <c r="F8" s="507">
        <v>20861000</v>
      </c>
      <c r="G8" s="508">
        <v>41222000</v>
      </c>
      <c r="H8" s="508">
        <v>61199000</v>
      </c>
      <c r="I8" s="509">
        <v>82584000</v>
      </c>
      <c r="J8" s="114"/>
      <c r="K8" s="651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2:23" ht="36" customHeight="1">
      <c r="B9" s="187" t="s">
        <v>100</v>
      </c>
      <c r="C9" s="188" t="s">
        <v>185</v>
      </c>
      <c r="D9" s="502">
        <v>98670000</v>
      </c>
      <c r="E9" s="500">
        <v>98007778.81</v>
      </c>
      <c r="F9" s="499">
        <v>27100000</v>
      </c>
      <c r="G9" s="501">
        <v>53550000</v>
      </c>
      <c r="H9" s="501">
        <v>79500000</v>
      </c>
      <c r="I9" s="502">
        <v>107280000</v>
      </c>
      <c r="J9" s="114"/>
      <c r="K9" s="651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2:23" ht="36" customHeight="1">
      <c r="B10" s="187" t="s">
        <v>101</v>
      </c>
      <c r="C10" s="188" t="s">
        <v>186</v>
      </c>
      <c r="D10" s="502">
        <v>115470000</v>
      </c>
      <c r="E10" s="500">
        <v>115321359.94</v>
      </c>
      <c r="F10" s="499">
        <v>31612150</v>
      </c>
      <c r="G10" s="501">
        <v>62494051</v>
      </c>
      <c r="H10" s="501">
        <v>92847654</v>
      </c>
      <c r="I10" s="502">
        <v>125280000</v>
      </c>
      <c r="J10" s="114"/>
      <c r="K10" s="651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2:23" ht="36" customHeight="1">
      <c r="B11" s="187" t="s">
        <v>102</v>
      </c>
      <c r="C11" s="188" t="s">
        <v>187</v>
      </c>
      <c r="D11" s="227">
        <v>152</v>
      </c>
      <c r="E11" s="362">
        <f>E12+E13</f>
        <v>131</v>
      </c>
      <c r="F11" s="717">
        <f>F12+F13</f>
        <v>137</v>
      </c>
      <c r="G11" s="115">
        <f>G12+G13</f>
        <v>142</v>
      </c>
      <c r="H11" s="115">
        <f>H12+H13</f>
        <v>142</v>
      </c>
      <c r="I11" s="718">
        <f>I12+I13</f>
        <v>152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2:23" ht="36" customHeight="1">
      <c r="B12" s="187" t="s">
        <v>188</v>
      </c>
      <c r="C12" s="189" t="s">
        <v>189</v>
      </c>
      <c r="D12" s="227">
        <v>134</v>
      </c>
      <c r="E12" s="362">
        <v>130</v>
      </c>
      <c r="F12" s="235">
        <v>135</v>
      </c>
      <c r="G12" s="115">
        <v>140</v>
      </c>
      <c r="H12" s="115">
        <v>140</v>
      </c>
      <c r="I12" s="227">
        <v>150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2:23" ht="36" customHeight="1">
      <c r="B13" s="187" t="s">
        <v>190</v>
      </c>
      <c r="C13" s="189" t="s">
        <v>191</v>
      </c>
      <c r="D13" s="227">
        <v>18</v>
      </c>
      <c r="E13" s="362">
        <v>1</v>
      </c>
      <c r="F13" s="235">
        <v>2</v>
      </c>
      <c r="G13" s="115">
        <v>2</v>
      </c>
      <c r="H13" s="115">
        <v>2</v>
      </c>
      <c r="I13" s="227">
        <v>2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2:23" ht="36" customHeight="1">
      <c r="B14" s="187" t="s">
        <v>90</v>
      </c>
      <c r="C14" s="190" t="s">
        <v>65</v>
      </c>
      <c r="D14" s="502">
        <v>490000</v>
      </c>
      <c r="E14" s="500">
        <v>150000</v>
      </c>
      <c r="F14" s="499">
        <v>120000</v>
      </c>
      <c r="G14" s="501">
        <v>240000</v>
      </c>
      <c r="H14" s="501">
        <v>360000</v>
      </c>
      <c r="I14" s="502">
        <v>490000</v>
      </c>
      <c r="J14" s="114"/>
      <c r="K14" s="114"/>
      <c r="L14" s="114"/>
      <c r="M14" s="651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2:23" ht="36" customHeight="1">
      <c r="B15" s="187" t="s">
        <v>91</v>
      </c>
      <c r="C15" s="190" t="s">
        <v>540</v>
      </c>
      <c r="D15" s="227">
        <v>2</v>
      </c>
      <c r="E15" s="362">
        <v>1</v>
      </c>
      <c r="F15" s="235">
        <v>2</v>
      </c>
      <c r="G15" s="115">
        <v>2</v>
      </c>
      <c r="H15" s="115">
        <v>2</v>
      </c>
      <c r="I15" s="227">
        <v>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2:23" ht="36" customHeight="1">
      <c r="B16" s="187" t="s">
        <v>92</v>
      </c>
      <c r="C16" s="190" t="s">
        <v>66</v>
      </c>
      <c r="D16" s="227"/>
      <c r="E16" s="362"/>
      <c r="F16" s="235"/>
      <c r="G16" s="115"/>
      <c r="H16" s="115"/>
      <c r="I16" s="227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2:23" ht="36" customHeight="1">
      <c r="B17" s="187" t="s">
        <v>192</v>
      </c>
      <c r="C17" s="190" t="s">
        <v>554</v>
      </c>
      <c r="D17" s="227"/>
      <c r="E17" s="362"/>
      <c r="F17" s="235"/>
      <c r="G17" s="115"/>
      <c r="H17" s="115"/>
      <c r="I17" s="227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2:23" ht="36" customHeight="1">
      <c r="B18" s="187" t="s">
        <v>93</v>
      </c>
      <c r="C18" s="188" t="s">
        <v>67</v>
      </c>
      <c r="D18" s="502">
        <v>13520000</v>
      </c>
      <c r="E18" s="500">
        <v>13520000</v>
      </c>
      <c r="F18" s="499">
        <v>3250000</v>
      </c>
      <c r="G18" s="501">
        <v>6500000</v>
      </c>
      <c r="H18" s="501">
        <v>9750000</v>
      </c>
      <c r="I18" s="502">
        <v>13000000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2:23" ht="36" customHeight="1">
      <c r="B19" s="187" t="s">
        <v>94</v>
      </c>
      <c r="C19" s="191" t="s">
        <v>539</v>
      </c>
      <c r="D19" s="227">
        <v>15</v>
      </c>
      <c r="E19" s="362">
        <v>25</v>
      </c>
      <c r="F19" s="235">
        <v>15</v>
      </c>
      <c r="G19" s="115">
        <v>15</v>
      </c>
      <c r="H19" s="115">
        <v>15</v>
      </c>
      <c r="I19" s="227">
        <v>15</v>
      </c>
      <c r="J19" s="114"/>
      <c r="K19" s="651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2:23" ht="36" customHeight="1">
      <c r="B20" s="187" t="s">
        <v>95</v>
      </c>
      <c r="C20" s="188" t="s">
        <v>68</v>
      </c>
      <c r="D20" s="227"/>
      <c r="E20" s="362"/>
      <c r="F20" s="235"/>
      <c r="G20" s="115"/>
      <c r="H20" s="115"/>
      <c r="I20" s="227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2:23" ht="36" customHeight="1">
      <c r="B21" s="187" t="s">
        <v>96</v>
      </c>
      <c r="C21" s="190" t="s">
        <v>553</v>
      </c>
      <c r="D21" s="227"/>
      <c r="E21" s="362"/>
      <c r="F21" s="235"/>
      <c r="G21" s="115"/>
      <c r="H21" s="115"/>
      <c r="I21" s="227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2:23" ht="36" customHeight="1">
      <c r="B22" s="187" t="s">
        <v>158</v>
      </c>
      <c r="C22" s="188" t="s">
        <v>108</v>
      </c>
      <c r="D22" s="227"/>
      <c r="E22" s="362"/>
      <c r="F22" s="235"/>
      <c r="G22" s="115"/>
      <c r="H22" s="115"/>
      <c r="I22" s="227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2:23" ht="36" customHeight="1">
      <c r="B23" s="187" t="s">
        <v>46</v>
      </c>
      <c r="C23" s="188" t="s">
        <v>557</v>
      </c>
      <c r="D23" s="227"/>
      <c r="E23" s="362"/>
      <c r="F23" s="235"/>
      <c r="G23" s="115"/>
      <c r="H23" s="115"/>
      <c r="I23" s="227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2:23" ht="36" customHeight="1">
      <c r="B24" s="187" t="s">
        <v>160</v>
      </c>
      <c r="C24" s="188" t="s">
        <v>688</v>
      </c>
      <c r="D24" s="502">
        <v>1100000</v>
      </c>
      <c r="E24" s="500">
        <v>1100000</v>
      </c>
      <c r="F24" s="499">
        <v>270000</v>
      </c>
      <c r="G24" s="501">
        <v>540000</v>
      </c>
      <c r="H24" s="501">
        <v>810000</v>
      </c>
      <c r="I24" s="502">
        <v>1150000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2:23" ht="36" customHeight="1">
      <c r="B25" s="187" t="s">
        <v>193</v>
      </c>
      <c r="C25" s="188" t="s">
        <v>687</v>
      </c>
      <c r="D25" s="227">
        <v>3</v>
      </c>
      <c r="E25" s="362">
        <v>3</v>
      </c>
      <c r="F25" s="235">
        <v>3</v>
      </c>
      <c r="G25" s="115">
        <v>3</v>
      </c>
      <c r="H25" s="115">
        <v>3</v>
      </c>
      <c r="I25" s="227">
        <v>3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2:23" ht="36" customHeight="1">
      <c r="B26" s="187" t="s">
        <v>194</v>
      </c>
      <c r="C26" s="188" t="s">
        <v>519</v>
      </c>
      <c r="D26" s="510"/>
      <c r="E26" s="362"/>
      <c r="F26" s="235"/>
      <c r="G26" s="115"/>
      <c r="H26" s="115"/>
      <c r="I26" s="227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2:23" ht="36" customHeight="1">
      <c r="B27" s="187" t="s">
        <v>195</v>
      </c>
      <c r="C27" s="188" t="s">
        <v>556</v>
      </c>
      <c r="D27" s="510"/>
      <c r="E27" s="362"/>
      <c r="F27" s="235"/>
      <c r="G27" s="115"/>
      <c r="H27" s="115"/>
      <c r="I27" s="227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2:23" ht="36" customHeight="1">
      <c r="B28" s="187" t="s">
        <v>196</v>
      </c>
      <c r="C28" s="188" t="s">
        <v>69</v>
      </c>
      <c r="D28" s="502">
        <v>8800000</v>
      </c>
      <c r="E28" s="500">
        <v>8800000</v>
      </c>
      <c r="F28" s="499">
        <v>2200000</v>
      </c>
      <c r="G28" s="501">
        <v>4400000</v>
      </c>
      <c r="H28" s="501">
        <v>6600000</v>
      </c>
      <c r="I28" s="502">
        <v>8800000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2:23" ht="36" customHeight="1">
      <c r="B29" s="187" t="s">
        <v>197</v>
      </c>
      <c r="C29" s="188" t="s">
        <v>49</v>
      </c>
      <c r="D29" s="502">
        <v>70000</v>
      </c>
      <c r="E29" s="500">
        <v>15000</v>
      </c>
      <c r="F29" s="499">
        <v>12500</v>
      </c>
      <c r="G29" s="501">
        <v>25000</v>
      </c>
      <c r="H29" s="501">
        <v>37500</v>
      </c>
      <c r="I29" s="502">
        <v>70000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2:23" ht="36" customHeight="1">
      <c r="B30" s="187" t="s">
        <v>162</v>
      </c>
      <c r="C30" s="192" t="s">
        <v>50</v>
      </c>
      <c r="D30" s="502">
        <v>55000</v>
      </c>
      <c r="E30" s="500">
        <v>15000</v>
      </c>
      <c r="F30" s="499">
        <v>10000</v>
      </c>
      <c r="G30" s="501">
        <v>20000</v>
      </c>
      <c r="H30" s="501">
        <v>30000</v>
      </c>
      <c r="I30" s="502">
        <v>55000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2:23" ht="36" customHeight="1">
      <c r="B31" s="187" t="s">
        <v>163</v>
      </c>
      <c r="C31" s="188" t="s">
        <v>70</v>
      </c>
      <c r="D31" s="502">
        <v>300000</v>
      </c>
      <c r="E31" s="500">
        <v>300000</v>
      </c>
      <c r="F31" s="499">
        <v>50000</v>
      </c>
      <c r="G31" s="499">
        <v>150000</v>
      </c>
      <c r="H31" s="499">
        <v>150000</v>
      </c>
      <c r="I31" s="502">
        <v>300000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2:23" ht="36" customHeight="1">
      <c r="B32" s="187" t="s">
        <v>518</v>
      </c>
      <c r="C32" s="188" t="s">
        <v>740</v>
      </c>
      <c r="D32" s="227">
        <v>3</v>
      </c>
      <c r="E32" s="362">
        <v>3</v>
      </c>
      <c r="F32" s="235">
        <v>1</v>
      </c>
      <c r="G32" s="115">
        <v>3</v>
      </c>
      <c r="H32" s="115">
        <v>3</v>
      </c>
      <c r="I32" s="227">
        <v>9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2:23" ht="36" customHeight="1">
      <c r="B33" s="187" t="s">
        <v>47</v>
      </c>
      <c r="C33" s="188" t="s">
        <v>71</v>
      </c>
      <c r="D33" s="502">
        <v>100000</v>
      </c>
      <c r="E33" s="500">
        <v>100000</v>
      </c>
      <c r="F33" s="499">
        <v>0</v>
      </c>
      <c r="G33" s="501">
        <v>220000</v>
      </c>
      <c r="H33" s="501">
        <v>340000</v>
      </c>
      <c r="I33" s="502">
        <v>100000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2:23" ht="36" customHeight="1">
      <c r="B34" s="187" t="s">
        <v>198</v>
      </c>
      <c r="C34" s="188" t="s">
        <v>772</v>
      </c>
      <c r="D34" s="227">
        <v>6</v>
      </c>
      <c r="E34" s="362">
        <v>11</v>
      </c>
      <c r="F34" s="235">
        <v>2</v>
      </c>
      <c r="G34" s="115">
        <v>4</v>
      </c>
      <c r="H34" s="115">
        <v>6</v>
      </c>
      <c r="I34" s="227">
        <v>13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2:23" ht="36" customHeight="1">
      <c r="B35" s="187" t="s">
        <v>199</v>
      </c>
      <c r="C35" s="188" t="s">
        <v>72</v>
      </c>
      <c r="D35" s="502"/>
      <c r="E35" s="500"/>
      <c r="F35" s="499"/>
      <c r="G35" s="501"/>
      <c r="H35" s="501"/>
      <c r="I35" s="502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2:23" ht="36" customHeight="1">
      <c r="B36" s="187" t="s">
        <v>164</v>
      </c>
      <c r="C36" s="188" t="s">
        <v>73</v>
      </c>
      <c r="D36" s="502">
        <v>7050000</v>
      </c>
      <c r="E36" s="500">
        <v>6800000</v>
      </c>
      <c r="F36" s="499">
        <v>100000</v>
      </c>
      <c r="G36" s="501">
        <v>3500000</v>
      </c>
      <c r="H36" s="501">
        <v>3600000</v>
      </c>
      <c r="I36" s="502">
        <v>7000000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2:23" ht="36" customHeight="1">
      <c r="B37" s="187" t="s">
        <v>200</v>
      </c>
      <c r="C37" s="188" t="s">
        <v>74</v>
      </c>
      <c r="D37" s="502"/>
      <c r="E37" s="500"/>
      <c r="F37" s="499"/>
      <c r="G37" s="501"/>
      <c r="H37" s="501"/>
      <c r="I37" s="502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2:23" ht="36" customHeight="1" thickBot="1">
      <c r="B38" s="187" t="s">
        <v>741</v>
      </c>
      <c r="C38" s="193" t="s">
        <v>75</v>
      </c>
      <c r="D38" s="506">
        <v>980000</v>
      </c>
      <c r="E38" s="504">
        <v>580000</v>
      </c>
      <c r="F38" s="503">
        <v>200000</v>
      </c>
      <c r="G38" s="505">
        <v>400000</v>
      </c>
      <c r="H38" s="505">
        <v>600000</v>
      </c>
      <c r="I38" s="506">
        <v>1100000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2:23" ht="15.75">
      <c r="B39" s="113"/>
      <c r="C39" s="116"/>
      <c r="D39" s="116"/>
      <c r="E39" s="116"/>
      <c r="F39" s="116"/>
      <c r="G39" s="116"/>
      <c r="H39" s="116"/>
      <c r="I39" s="116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2:23" ht="19.5" customHeight="1">
      <c r="B40" s="113"/>
      <c r="C40" s="823" t="s">
        <v>558</v>
      </c>
      <c r="D40" s="823"/>
      <c r="E40" s="118"/>
      <c r="F40" s="113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2:23" ht="18.75" customHeight="1">
      <c r="B41" s="113"/>
      <c r="C41" s="822" t="s">
        <v>555</v>
      </c>
      <c r="D41" s="822"/>
      <c r="E41" s="822"/>
      <c r="F41" s="116"/>
      <c r="G41" s="116"/>
      <c r="H41" s="116"/>
      <c r="I41" s="116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2:23" ht="15.75">
      <c r="B42" s="113"/>
      <c r="C42" s="116"/>
      <c r="D42" s="116"/>
      <c r="E42" s="116"/>
      <c r="F42" s="116"/>
      <c r="G42" s="116"/>
      <c r="H42" s="116"/>
      <c r="I42" s="116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3:23" ht="24" customHeight="1">
      <c r="C43" s="11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2:23" ht="15.75">
      <c r="B44" s="113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2:23" ht="15.7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2:23" ht="15.75">
      <c r="B46" s="113"/>
      <c r="C46" s="114"/>
      <c r="D46" s="116"/>
      <c r="E46" s="116"/>
      <c r="F46" s="116"/>
      <c r="G46" s="116"/>
      <c r="H46" s="116"/>
      <c r="I46" s="116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 ht="15.75">
      <c r="B47" s="113"/>
      <c r="C47" s="114"/>
      <c r="D47" s="116"/>
      <c r="E47" s="116"/>
      <c r="F47" s="116"/>
      <c r="G47" s="116"/>
      <c r="H47" s="116"/>
      <c r="I47" s="116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2:23" ht="15.75">
      <c r="B48" s="113"/>
      <c r="C48" s="116"/>
      <c r="D48" s="116"/>
      <c r="E48" s="116"/>
      <c r="F48" s="116"/>
      <c r="G48" s="116"/>
      <c r="H48" s="116"/>
      <c r="I48" s="116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3" ht="15.75">
      <c r="B49" s="113"/>
      <c r="C49" s="116"/>
      <c r="D49" s="116"/>
      <c r="E49" s="116"/>
      <c r="F49" s="116"/>
      <c r="G49" s="116"/>
      <c r="H49" s="116"/>
      <c r="I49" s="116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3" ht="15.75">
      <c r="B50" s="113"/>
      <c r="C50" s="116"/>
      <c r="D50" s="116"/>
      <c r="E50" s="116"/>
      <c r="F50" s="116"/>
      <c r="G50" s="116"/>
      <c r="H50" s="116"/>
      <c r="I50" s="116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15" ht="15.75">
      <c r="B51" s="113"/>
      <c r="C51" s="116"/>
      <c r="D51" s="116"/>
      <c r="E51" s="116"/>
      <c r="F51" s="116"/>
      <c r="G51" s="116"/>
      <c r="H51" s="116"/>
      <c r="I51" s="116"/>
      <c r="J51" s="114"/>
      <c r="K51" s="114"/>
      <c r="L51" s="114"/>
      <c r="M51" s="114"/>
      <c r="N51" s="114"/>
      <c r="O51" s="114"/>
    </row>
    <row r="52" spans="2:15" ht="15.75">
      <c r="B52" s="113"/>
      <c r="C52" s="11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 ht="15.75">
      <c r="B53" s="113"/>
      <c r="C53" s="11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 ht="15.7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 ht="15.75">
      <c r="B55" s="113"/>
      <c r="C55" s="114"/>
      <c r="D55" s="116"/>
      <c r="E55" s="116"/>
      <c r="F55" s="116"/>
      <c r="G55" s="116"/>
      <c r="H55" s="116"/>
      <c r="I55" s="116"/>
      <c r="J55" s="114"/>
      <c r="K55" s="114"/>
      <c r="L55" s="114"/>
      <c r="M55" s="114"/>
      <c r="N55" s="114"/>
      <c r="O55" s="114"/>
    </row>
    <row r="56" spans="2:15" ht="15.75">
      <c r="B56" s="113"/>
      <c r="C56" s="114"/>
      <c r="D56" s="116"/>
      <c r="E56" s="116"/>
      <c r="F56" s="116"/>
      <c r="G56" s="116"/>
      <c r="H56" s="116"/>
      <c r="I56" s="116"/>
      <c r="J56" s="114"/>
      <c r="K56" s="114"/>
      <c r="L56" s="114"/>
      <c r="M56" s="114"/>
      <c r="N56" s="114"/>
      <c r="O56" s="114"/>
    </row>
    <row r="57" spans="2:15" ht="15.75">
      <c r="B57" s="113"/>
      <c r="C57" s="116"/>
      <c r="D57" s="116"/>
      <c r="E57" s="116"/>
      <c r="F57" s="116"/>
      <c r="G57" s="116"/>
      <c r="H57" s="116"/>
      <c r="I57" s="116"/>
      <c r="J57" s="114"/>
      <c r="K57" s="114"/>
      <c r="L57" s="114"/>
      <c r="M57" s="114"/>
      <c r="N57" s="114"/>
      <c r="O57" s="114"/>
    </row>
    <row r="58" spans="2:15" ht="15.75">
      <c r="B58" s="113"/>
      <c r="C58" s="116"/>
      <c r="D58" s="116"/>
      <c r="E58" s="116"/>
      <c r="F58" s="116"/>
      <c r="G58" s="116"/>
      <c r="H58" s="116"/>
      <c r="I58" s="116"/>
      <c r="J58" s="114"/>
      <c r="K58" s="114"/>
      <c r="L58" s="114"/>
      <c r="M58" s="114"/>
      <c r="N58" s="114"/>
      <c r="O58" s="114"/>
    </row>
    <row r="59" spans="2:15" ht="15.75">
      <c r="B59" s="113"/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15.75">
      <c r="B60" s="113"/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2:15" ht="15.7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2:15" ht="15.7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2:15" ht="15.7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2:15" ht="15.7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2:15" ht="15.7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2:15" ht="15.75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2:15" ht="15.7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15.7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5.75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 ht="15.75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 ht="15.75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 ht="15.75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 ht="15.75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 ht="15.75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 ht="15.7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 ht="15.75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15.7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5.75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5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5.7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5.7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5.7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5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5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5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5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5.7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5.75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5.7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5.75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5.75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5.75"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5.75"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5.75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5.75">
      <c r="B95" s="114"/>
      <c r="C95" s="114"/>
      <c r="J95" s="114"/>
      <c r="K95" s="114"/>
      <c r="L95" s="114"/>
      <c r="M95" s="114"/>
      <c r="N95" s="114"/>
      <c r="O95" s="114"/>
    </row>
    <row r="96" spans="2:15" ht="15.75">
      <c r="B96" s="114"/>
      <c r="C96" s="114"/>
      <c r="J96" s="114"/>
      <c r="K96" s="114"/>
      <c r="L96" s="114"/>
      <c r="M96" s="114"/>
      <c r="N96" s="114"/>
      <c r="O96" s="114"/>
    </row>
  </sheetData>
  <sheetProtection/>
  <mergeCells count="21">
    <mergeCell ref="S6:S7"/>
    <mergeCell ref="H6:H7"/>
    <mergeCell ref="I6:I7"/>
    <mergeCell ref="J6:J7"/>
    <mergeCell ref="K6:K7"/>
    <mergeCell ref="G6:G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C41:E41"/>
    <mergeCell ref="C40:D40"/>
    <mergeCell ref="P6:P7"/>
    <mergeCell ref="D6:D7"/>
    <mergeCell ref="Q6:Q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B1:H33"/>
  <sheetViews>
    <sheetView showGridLines="0" zoomScalePageLayoutView="0" workbookViewId="0" topLeftCell="A7">
      <selection activeCell="B3" sqref="B3:H4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11" t="s">
        <v>711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840" t="s">
        <v>916</v>
      </c>
      <c r="C3" s="841"/>
      <c r="D3" s="841"/>
      <c r="E3" s="841"/>
      <c r="F3" s="841"/>
      <c r="G3" s="841"/>
      <c r="H3" s="841"/>
    </row>
    <row r="4" spans="2:8" ht="18.75" customHeight="1">
      <c r="B4" s="841"/>
      <c r="C4" s="841"/>
      <c r="D4" s="841"/>
      <c r="E4" s="841"/>
      <c r="F4" s="841"/>
      <c r="G4" s="841"/>
      <c r="H4" s="841"/>
    </row>
    <row r="5" ht="13.5" thickBot="1"/>
    <row r="6" spans="2:8" ht="12.75">
      <c r="B6" s="844" t="s">
        <v>2</v>
      </c>
      <c r="C6" s="846" t="s">
        <v>770</v>
      </c>
      <c r="D6" s="846" t="s">
        <v>521</v>
      </c>
      <c r="E6" s="846" t="s">
        <v>689</v>
      </c>
      <c r="F6" s="846" t="s">
        <v>522</v>
      </c>
      <c r="G6" s="846" t="s">
        <v>523</v>
      </c>
      <c r="H6" s="846" t="s">
        <v>524</v>
      </c>
    </row>
    <row r="7" spans="2:8" ht="31.5" customHeight="1" thickBot="1">
      <c r="B7" s="845"/>
      <c r="C7" s="847"/>
      <c r="D7" s="847"/>
      <c r="E7" s="847"/>
      <c r="F7" s="847" t="s">
        <v>522</v>
      </c>
      <c r="G7" s="847" t="s">
        <v>523</v>
      </c>
      <c r="H7" s="847" t="s">
        <v>524</v>
      </c>
    </row>
    <row r="8" spans="2:8" ht="15" customHeight="1">
      <c r="B8" s="228">
        <v>1</v>
      </c>
      <c r="C8" s="231" t="s">
        <v>780</v>
      </c>
      <c r="D8" s="231">
        <v>7</v>
      </c>
      <c r="E8" s="231">
        <v>7</v>
      </c>
      <c r="F8" s="231">
        <v>7</v>
      </c>
      <c r="G8" s="231">
        <v>7</v>
      </c>
      <c r="H8" s="231">
        <v>0</v>
      </c>
    </row>
    <row r="9" spans="2:8" ht="30.75" customHeight="1">
      <c r="B9" s="229">
        <v>2</v>
      </c>
      <c r="C9" s="512" t="s">
        <v>792</v>
      </c>
      <c r="D9" s="232">
        <v>10</v>
      </c>
      <c r="E9" s="232">
        <v>17</v>
      </c>
      <c r="F9" s="232">
        <v>17</v>
      </c>
      <c r="G9" s="232">
        <v>17</v>
      </c>
      <c r="H9" s="232">
        <v>0</v>
      </c>
    </row>
    <row r="10" spans="2:8" ht="25.5" customHeight="1">
      <c r="B10" s="229">
        <v>3</v>
      </c>
      <c r="C10" s="512" t="s">
        <v>791</v>
      </c>
      <c r="D10" s="232">
        <v>5</v>
      </c>
      <c r="E10" s="232">
        <v>10</v>
      </c>
      <c r="F10" s="232">
        <v>8</v>
      </c>
      <c r="G10" s="232">
        <v>8</v>
      </c>
      <c r="H10" s="232">
        <v>0</v>
      </c>
    </row>
    <row r="11" spans="2:8" ht="15" customHeight="1">
      <c r="B11" s="229">
        <v>4</v>
      </c>
      <c r="C11" s="232" t="s">
        <v>781</v>
      </c>
      <c r="D11" s="232">
        <v>4</v>
      </c>
      <c r="E11" s="232">
        <v>4</v>
      </c>
      <c r="F11" s="232">
        <v>4</v>
      </c>
      <c r="G11" s="232">
        <v>4</v>
      </c>
      <c r="H11" s="232">
        <v>0</v>
      </c>
    </row>
    <row r="12" spans="2:8" ht="15" customHeight="1">
      <c r="B12" s="229">
        <v>5</v>
      </c>
      <c r="C12" s="232" t="s">
        <v>782</v>
      </c>
      <c r="D12" s="232">
        <v>2</v>
      </c>
      <c r="E12" s="232">
        <v>2</v>
      </c>
      <c r="F12" s="232">
        <v>1</v>
      </c>
      <c r="G12" s="232">
        <v>1</v>
      </c>
      <c r="H12" s="232">
        <v>0</v>
      </c>
    </row>
    <row r="13" spans="2:8" ht="33.75" customHeight="1">
      <c r="B13" s="229">
        <v>6</v>
      </c>
      <c r="C13" s="512" t="s">
        <v>783</v>
      </c>
      <c r="D13" s="232">
        <v>6</v>
      </c>
      <c r="E13" s="232">
        <v>16</v>
      </c>
      <c r="F13" s="232">
        <v>16</v>
      </c>
      <c r="G13" s="232">
        <v>16</v>
      </c>
      <c r="H13" s="232">
        <v>0</v>
      </c>
    </row>
    <row r="14" spans="2:8" ht="15" customHeight="1">
      <c r="B14" s="229">
        <v>7</v>
      </c>
      <c r="C14" s="232" t="s">
        <v>784</v>
      </c>
      <c r="D14" s="232">
        <v>1</v>
      </c>
      <c r="E14" s="232">
        <v>1</v>
      </c>
      <c r="F14" s="232">
        <v>1</v>
      </c>
      <c r="G14" s="232">
        <v>1</v>
      </c>
      <c r="H14" s="232">
        <v>0</v>
      </c>
    </row>
    <row r="15" spans="2:8" ht="30" customHeight="1">
      <c r="B15" s="229">
        <v>8</v>
      </c>
      <c r="C15" s="512" t="s">
        <v>785</v>
      </c>
      <c r="D15" s="232">
        <v>6</v>
      </c>
      <c r="E15" s="232">
        <v>10</v>
      </c>
      <c r="F15" s="232">
        <v>10</v>
      </c>
      <c r="G15" s="232">
        <v>10</v>
      </c>
      <c r="H15" s="232">
        <v>0</v>
      </c>
    </row>
    <row r="16" spans="2:8" ht="15" customHeight="1">
      <c r="B16" s="229">
        <v>9</v>
      </c>
      <c r="C16" s="232" t="s">
        <v>786</v>
      </c>
      <c r="D16" s="232">
        <v>1</v>
      </c>
      <c r="E16" s="232">
        <v>1</v>
      </c>
      <c r="F16" s="232">
        <v>0</v>
      </c>
      <c r="G16" s="232">
        <v>0</v>
      </c>
      <c r="H16" s="232">
        <v>0</v>
      </c>
    </row>
    <row r="17" spans="2:8" ht="28.5" customHeight="1">
      <c r="B17" s="229">
        <v>10</v>
      </c>
      <c r="C17" s="512" t="s">
        <v>787</v>
      </c>
      <c r="D17" s="232">
        <v>2</v>
      </c>
      <c r="E17" s="232">
        <v>8</v>
      </c>
      <c r="F17" s="232">
        <v>7</v>
      </c>
      <c r="G17" s="232">
        <v>6</v>
      </c>
      <c r="H17" s="232">
        <v>1</v>
      </c>
    </row>
    <row r="18" spans="2:8" ht="28.5" customHeight="1">
      <c r="B18" s="229">
        <v>11</v>
      </c>
      <c r="C18" s="512" t="s">
        <v>788</v>
      </c>
      <c r="D18" s="232">
        <v>3</v>
      </c>
      <c r="E18" s="232">
        <v>17</v>
      </c>
      <c r="F18" s="232">
        <v>13</v>
      </c>
      <c r="G18" s="232">
        <v>13</v>
      </c>
      <c r="H18" s="232">
        <v>0</v>
      </c>
    </row>
    <row r="19" spans="2:8" ht="28.5" customHeight="1">
      <c r="B19" s="229">
        <v>12</v>
      </c>
      <c r="C19" s="512" t="s">
        <v>789</v>
      </c>
      <c r="D19" s="232">
        <v>7</v>
      </c>
      <c r="E19" s="232">
        <v>15</v>
      </c>
      <c r="F19" s="232">
        <v>15</v>
      </c>
      <c r="G19" s="232">
        <v>15</v>
      </c>
      <c r="H19" s="232">
        <v>0</v>
      </c>
    </row>
    <row r="20" spans="2:8" ht="27.75" customHeight="1">
      <c r="B20" s="229">
        <v>13</v>
      </c>
      <c r="C20" s="512" t="s">
        <v>790</v>
      </c>
      <c r="D20" s="232">
        <v>4</v>
      </c>
      <c r="E20" s="232">
        <v>5</v>
      </c>
      <c r="F20" s="232">
        <v>3</v>
      </c>
      <c r="G20" s="232">
        <v>3</v>
      </c>
      <c r="H20" s="232">
        <v>0</v>
      </c>
    </row>
    <row r="21" spans="2:8" ht="15" customHeight="1">
      <c r="B21" s="229">
        <v>14</v>
      </c>
      <c r="C21" s="232" t="s">
        <v>793</v>
      </c>
      <c r="D21" s="232">
        <v>5</v>
      </c>
      <c r="E21" s="232">
        <v>16</v>
      </c>
      <c r="F21" s="232">
        <v>11</v>
      </c>
      <c r="G21" s="232">
        <v>11</v>
      </c>
      <c r="H21" s="232">
        <v>0</v>
      </c>
    </row>
    <row r="22" spans="2:8" ht="15" customHeight="1">
      <c r="B22" s="229">
        <v>15</v>
      </c>
      <c r="C22" s="232" t="s">
        <v>794</v>
      </c>
      <c r="D22" s="232">
        <v>9</v>
      </c>
      <c r="E22" s="232">
        <v>16</v>
      </c>
      <c r="F22" s="232">
        <v>13</v>
      </c>
      <c r="G22" s="232">
        <v>13</v>
      </c>
      <c r="H22" s="232">
        <v>0</v>
      </c>
    </row>
    <row r="23" spans="2:8" ht="15" customHeight="1">
      <c r="B23" s="229">
        <v>16</v>
      </c>
      <c r="C23" s="232" t="s">
        <v>795</v>
      </c>
      <c r="D23" s="232">
        <v>5</v>
      </c>
      <c r="E23" s="232">
        <v>5</v>
      </c>
      <c r="F23" s="232">
        <v>4</v>
      </c>
      <c r="G23" s="232">
        <v>4</v>
      </c>
      <c r="H23" s="232">
        <v>0</v>
      </c>
    </row>
    <row r="24" spans="2:8" ht="15" customHeight="1">
      <c r="B24" s="229">
        <v>17</v>
      </c>
      <c r="C24" s="232" t="s">
        <v>796</v>
      </c>
      <c r="D24" s="232">
        <v>2</v>
      </c>
      <c r="E24" s="232">
        <v>2</v>
      </c>
      <c r="F24" s="232">
        <v>1</v>
      </c>
      <c r="G24" s="232">
        <v>1</v>
      </c>
      <c r="H24" s="232">
        <v>0</v>
      </c>
    </row>
    <row r="25" spans="2:8" ht="15" customHeight="1">
      <c r="B25" s="229">
        <v>18</v>
      </c>
      <c r="C25" s="232"/>
      <c r="D25" s="232"/>
      <c r="E25" s="232"/>
      <c r="F25" s="232"/>
      <c r="G25" s="232"/>
      <c r="H25" s="232"/>
    </row>
    <row r="26" spans="2:8" ht="15" customHeight="1">
      <c r="B26" s="229">
        <v>19</v>
      </c>
      <c r="C26" s="232"/>
      <c r="D26" s="232"/>
      <c r="E26" s="232"/>
      <c r="F26" s="232"/>
      <c r="G26" s="232"/>
      <c r="H26" s="232"/>
    </row>
    <row r="27" spans="2:8" ht="15" customHeight="1">
      <c r="B27" s="229">
        <v>20</v>
      </c>
      <c r="C27" s="232"/>
      <c r="D27" s="232"/>
      <c r="E27" s="232"/>
      <c r="F27" s="232"/>
      <c r="G27" s="232"/>
      <c r="H27" s="232"/>
    </row>
    <row r="28" spans="2:8" ht="15" customHeight="1">
      <c r="B28" s="229">
        <v>21</v>
      </c>
      <c r="C28" s="232"/>
      <c r="D28" s="232"/>
      <c r="E28" s="232"/>
      <c r="F28" s="232"/>
      <c r="G28" s="232"/>
      <c r="H28" s="232"/>
    </row>
    <row r="29" spans="2:8" ht="15" customHeight="1" thickBot="1">
      <c r="B29" s="230" t="s">
        <v>690</v>
      </c>
      <c r="C29" s="233"/>
      <c r="D29" s="233"/>
      <c r="E29" s="233"/>
      <c r="F29" s="233"/>
      <c r="G29" s="233"/>
      <c r="H29" s="233"/>
    </row>
    <row r="30" spans="2:8" ht="15" customHeight="1" thickBot="1">
      <c r="B30" s="842" t="s">
        <v>525</v>
      </c>
      <c r="C30" s="843"/>
      <c r="D30" s="234">
        <f>SUM(D8:D29)</f>
        <v>79</v>
      </c>
      <c r="E30" s="234">
        <f>SUM(E8:E29)</f>
        <v>152</v>
      </c>
      <c r="F30" s="234">
        <f>SUM(F8:F29)</f>
        <v>131</v>
      </c>
      <c r="G30" s="234">
        <f>SUM(G8:G29)</f>
        <v>130</v>
      </c>
      <c r="H30" s="234">
        <f>SUM(H8:H29)</f>
        <v>1</v>
      </c>
    </row>
    <row r="31" spans="2:8" ht="12.75">
      <c r="B31" s="837"/>
      <c r="C31" s="837"/>
      <c r="D31" s="837"/>
      <c r="E31" s="837"/>
      <c r="F31" s="837"/>
      <c r="G31" s="837"/>
      <c r="H31" s="837"/>
    </row>
    <row r="32" spans="2:8" ht="12.75">
      <c r="B32" s="838" t="s">
        <v>856</v>
      </c>
      <c r="C32" s="838"/>
      <c r="D32" s="838"/>
      <c r="E32" s="838"/>
      <c r="F32" s="838"/>
      <c r="G32" s="838"/>
      <c r="H32" s="838"/>
    </row>
    <row r="33" spans="2:8" ht="12.75">
      <c r="B33" s="839" t="s">
        <v>857</v>
      </c>
      <c r="C33" s="839"/>
      <c r="D33" s="839"/>
      <c r="E33" s="839"/>
      <c r="F33" s="839"/>
      <c r="G33" s="839"/>
      <c r="H33" s="839"/>
    </row>
  </sheetData>
  <sheetProtection/>
  <mergeCells count="12">
    <mergeCell ref="H6:H7"/>
    <mergeCell ref="E6:E7"/>
    <mergeCell ref="B31:H31"/>
    <mergeCell ref="B32:H32"/>
    <mergeCell ref="B33:H33"/>
    <mergeCell ref="B3:H4"/>
    <mergeCell ref="B30:C30"/>
    <mergeCell ref="B6:B7"/>
    <mergeCell ref="C6:C7"/>
    <mergeCell ref="D6:D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B2:O35"/>
  <sheetViews>
    <sheetView showGridLines="0" zoomScale="85" zoomScaleNormal="85" zoomScalePageLayoutView="0" workbookViewId="0" topLeftCell="A1">
      <selection activeCell="K31" sqref="K31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710</v>
      </c>
    </row>
    <row r="5" spans="2:13" ht="15.75" customHeight="1">
      <c r="B5" s="862" t="s">
        <v>0</v>
      </c>
      <c r="C5" s="862"/>
      <c r="D5" s="862"/>
      <c r="E5" s="862"/>
      <c r="F5" s="862"/>
      <c r="G5" s="862"/>
      <c r="H5" s="85"/>
      <c r="I5" s="862" t="s">
        <v>1</v>
      </c>
      <c r="J5" s="862"/>
      <c r="K5" s="862"/>
      <c r="L5" s="862"/>
      <c r="M5" s="85"/>
    </row>
    <row r="6" spans="2:13" ht="15.75" customHeight="1" thickBot="1">
      <c r="B6" s="208"/>
      <c r="C6" s="208"/>
      <c r="D6" s="208"/>
      <c r="E6" s="208"/>
      <c r="F6" s="208"/>
      <c r="G6" s="208"/>
      <c r="H6" s="85"/>
      <c r="I6" s="216"/>
      <c r="J6" s="216"/>
      <c r="K6" s="216"/>
      <c r="L6" s="216"/>
      <c r="M6" s="85"/>
    </row>
    <row r="7" spans="2:13" ht="23.25" customHeight="1" thickBot="1">
      <c r="B7" s="848" t="s">
        <v>2</v>
      </c>
      <c r="C7" s="850" t="s">
        <v>78</v>
      </c>
      <c r="D7" s="852" t="s">
        <v>699</v>
      </c>
      <c r="E7" s="852"/>
      <c r="F7" s="853" t="s">
        <v>700</v>
      </c>
      <c r="G7" s="854"/>
      <c r="H7" s="215"/>
      <c r="I7" s="848" t="s">
        <v>2</v>
      </c>
      <c r="J7" s="850" t="s">
        <v>78</v>
      </c>
      <c r="K7" s="850" t="s">
        <v>737</v>
      </c>
      <c r="L7" s="860" t="s">
        <v>863</v>
      </c>
      <c r="M7" s="86"/>
    </row>
    <row r="8" spans="2:13" ht="40.5" customHeight="1" thickBot="1">
      <c r="B8" s="849"/>
      <c r="C8" s="851"/>
      <c r="D8" s="218" t="s">
        <v>736</v>
      </c>
      <c r="E8" s="88" t="s">
        <v>862</v>
      </c>
      <c r="F8" s="87" t="s">
        <v>736</v>
      </c>
      <c r="G8" s="88" t="s">
        <v>862</v>
      </c>
      <c r="H8" s="215"/>
      <c r="I8" s="849"/>
      <c r="J8" s="851"/>
      <c r="K8" s="851"/>
      <c r="L8" s="861"/>
      <c r="M8" s="86"/>
    </row>
    <row r="9" spans="2:13" ht="30" customHeight="1">
      <c r="B9" s="211">
        <v>1</v>
      </c>
      <c r="C9" s="219" t="s">
        <v>3</v>
      </c>
      <c r="D9" s="275">
        <v>13</v>
      </c>
      <c r="E9" s="250">
        <v>16</v>
      </c>
      <c r="F9" s="276">
        <v>3</v>
      </c>
      <c r="G9" s="255">
        <v>3</v>
      </c>
      <c r="H9" s="215"/>
      <c r="I9" s="214">
        <v>1</v>
      </c>
      <c r="J9" s="217" t="s">
        <v>4</v>
      </c>
      <c r="K9" s="275">
        <v>19</v>
      </c>
      <c r="L9" s="250">
        <v>24</v>
      </c>
      <c r="M9" s="86"/>
    </row>
    <row r="10" spans="2:13" ht="30" customHeight="1">
      <c r="B10" s="90">
        <v>2</v>
      </c>
      <c r="C10" s="24" t="s">
        <v>6</v>
      </c>
      <c r="D10" s="252">
        <v>13</v>
      </c>
      <c r="E10" s="223">
        <v>14</v>
      </c>
      <c r="F10" s="277"/>
      <c r="G10" s="278"/>
      <c r="H10" s="86"/>
      <c r="I10" s="90">
        <v>2</v>
      </c>
      <c r="J10" s="24" t="s">
        <v>572</v>
      </c>
      <c r="K10" s="252">
        <v>25</v>
      </c>
      <c r="L10" s="223">
        <v>31</v>
      </c>
      <c r="M10" s="86"/>
    </row>
    <row r="11" spans="2:13" ht="30" customHeight="1">
      <c r="B11" s="90">
        <v>3</v>
      </c>
      <c r="C11" s="24" t="s">
        <v>8</v>
      </c>
      <c r="D11" s="252">
        <v>2</v>
      </c>
      <c r="E11" s="223">
        <v>3</v>
      </c>
      <c r="F11" s="279"/>
      <c r="G11" s="223"/>
      <c r="H11" s="86"/>
      <c r="I11" s="90">
        <v>3</v>
      </c>
      <c r="J11" s="24" t="s">
        <v>9</v>
      </c>
      <c r="K11" s="252">
        <v>45</v>
      </c>
      <c r="L11" s="223">
        <v>49</v>
      </c>
      <c r="M11" s="86"/>
    </row>
    <row r="12" spans="2:13" ht="30" customHeight="1">
      <c r="B12" s="90">
        <v>4</v>
      </c>
      <c r="C12" s="24" t="s">
        <v>11</v>
      </c>
      <c r="D12" s="252">
        <v>44</v>
      </c>
      <c r="E12" s="223">
        <v>49</v>
      </c>
      <c r="F12" s="277"/>
      <c r="G12" s="250"/>
      <c r="H12" s="86"/>
      <c r="I12" s="90">
        <v>4</v>
      </c>
      <c r="J12" s="24" t="s">
        <v>12</v>
      </c>
      <c r="K12" s="252">
        <v>30</v>
      </c>
      <c r="L12" s="223">
        <v>34</v>
      </c>
      <c r="M12" s="86"/>
    </row>
    <row r="13" spans="2:13" ht="30" customHeight="1" thickBot="1">
      <c r="B13" s="90">
        <v>5</v>
      </c>
      <c r="C13" s="24" t="s">
        <v>14</v>
      </c>
      <c r="D13" s="252">
        <v>23</v>
      </c>
      <c r="E13" s="223">
        <v>27</v>
      </c>
      <c r="F13" s="280"/>
      <c r="G13" s="281"/>
      <c r="H13" s="86"/>
      <c r="I13" s="92">
        <v>5</v>
      </c>
      <c r="J13" s="28" t="s">
        <v>691</v>
      </c>
      <c r="K13" s="253">
        <v>12</v>
      </c>
      <c r="L13" s="258">
        <v>14</v>
      </c>
      <c r="M13" s="86"/>
    </row>
    <row r="14" spans="2:13" ht="30" customHeight="1">
      <c r="B14" s="90">
        <v>6</v>
      </c>
      <c r="C14" s="24" t="s">
        <v>16</v>
      </c>
      <c r="D14" s="252">
        <v>8</v>
      </c>
      <c r="E14" s="223">
        <v>8</v>
      </c>
      <c r="F14" s="280"/>
      <c r="G14" s="281"/>
      <c r="H14" s="86"/>
      <c r="I14" s="863" t="s">
        <v>21</v>
      </c>
      <c r="J14" s="864"/>
      <c r="K14" s="284">
        <f>K9+K10+K11+K12+K13</f>
        <v>131</v>
      </c>
      <c r="L14" s="284">
        <f>L9+L10+L11+L12+L13</f>
        <v>152</v>
      </c>
      <c r="M14" s="86"/>
    </row>
    <row r="15" spans="2:13" ht="30" customHeight="1" thickBot="1">
      <c r="B15" s="91">
        <v>7</v>
      </c>
      <c r="C15" s="28" t="s">
        <v>18</v>
      </c>
      <c r="D15" s="273">
        <v>28</v>
      </c>
      <c r="E15" s="225">
        <v>35</v>
      </c>
      <c r="F15" s="282"/>
      <c r="G15" s="259"/>
      <c r="H15" s="86"/>
      <c r="I15" s="865" t="s">
        <v>19</v>
      </c>
      <c r="J15" s="866"/>
      <c r="K15" s="285">
        <v>43.85</v>
      </c>
      <c r="L15" s="594"/>
      <c r="M15" s="86"/>
    </row>
    <row r="16" spans="2:13" ht="30" customHeight="1" thickBot="1">
      <c r="B16" s="856" t="s">
        <v>21</v>
      </c>
      <c r="C16" s="857"/>
      <c r="D16" s="283">
        <f>D9+D10+D11+D12+D13+D14+D15</f>
        <v>131</v>
      </c>
      <c r="E16" s="283">
        <f>E9+E10+E11+E12+E13+E14+E15</f>
        <v>152</v>
      </c>
      <c r="F16" s="283">
        <f>F9+F10+F11+F12+F13+F14+F15</f>
        <v>3</v>
      </c>
      <c r="G16" s="283">
        <f>G9+G10+G11+G12+G13+G14+G15</f>
        <v>3</v>
      </c>
      <c r="H16" s="46"/>
      <c r="I16" s="202"/>
      <c r="J16" s="96"/>
      <c r="K16" s="46"/>
      <c r="L16" s="46"/>
      <c r="M16" s="86"/>
    </row>
    <row r="17" spans="2:13" ht="21.75" customHeight="1">
      <c r="B17" s="202"/>
      <c r="C17" s="96"/>
      <c r="D17" s="46"/>
      <c r="E17" s="46"/>
      <c r="F17" s="46"/>
      <c r="G17" s="46"/>
      <c r="H17" s="46"/>
      <c r="I17" s="46"/>
      <c r="J17" s="96"/>
      <c r="K17" s="46"/>
      <c r="L17" s="46"/>
      <c r="M17" s="86"/>
    </row>
    <row r="18" spans="3:13" ht="15.75">
      <c r="C18" s="34"/>
      <c r="D18" s="86"/>
      <c r="E18" s="86"/>
      <c r="F18" s="86"/>
      <c r="G18" s="86"/>
      <c r="H18" s="46"/>
      <c r="I18" s="46"/>
      <c r="J18" s="46"/>
      <c r="K18" s="46"/>
      <c r="L18" s="46"/>
      <c r="M18" s="86"/>
    </row>
    <row r="19" spans="2:13" ht="18.75" customHeight="1">
      <c r="B19" s="855" t="s">
        <v>517</v>
      </c>
      <c r="C19" s="855"/>
      <c r="D19" s="855"/>
      <c r="E19" s="855"/>
      <c r="F19" s="855"/>
      <c r="G19" s="855"/>
      <c r="H19" s="86"/>
      <c r="I19" s="862" t="s">
        <v>559</v>
      </c>
      <c r="J19" s="862"/>
      <c r="K19" s="862"/>
      <c r="L19" s="862"/>
      <c r="M19" s="86"/>
    </row>
    <row r="20" spans="6:13" ht="18.75" customHeight="1" thickBot="1">
      <c r="F20" s="210"/>
      <c r="G20" s="210"/>
      <c r="M20" s="99"/>
    </row>
    <row r="21" spans="2:13" ht="25.5" customHeight="1" thickBot="1">
      <c r="B21" s="848" t="s">
        <v>2</v>
      </c>
      <c r="C21" s="850" t="s">
        <v>78</v>
      </c>
      <c r="D21" s="852" t="s">
        <v>699</v>
      </c>
      <c r="E21" s="852"/>
      <c r="F21" s="853" t="s">
        <v>700</v>
      </c>
      <c r="G21" s="854"/>
      <c r="I21" s="848" t="s">
        <v>2</v>
      </c>
      <c r="J21" s="858" t="s">
        <v>78</v>
      </c>
      <c r="K21" s="858" t="s">
        <v>737</v>
      </c>
      <c r="L21" s="860" t="s">
        <v>863</v>
      </c>
      <c r="M21" s="197"/>
    </row>
    <row r="22" spans="2:12" ht="32.25" thickBot="1">
      <c r="B22" s="849"/>
      <c r="C22" s="851"/>
      <c r="D22" s="218" t="s">
        <v>736</v>
      </c>
      <c r="E22" s="88" t="s">
        <v>862</v>
      </c>
      <c r="F22" s="213" t="s">
        <v>736</v>
      </c>
      <c r="G22" s="212" t="s">
        <v>862</v>
      </c>
      <c r="I22" s="849"/>
      <c r="J22" s="859"/>
      <c r="K22" s="859"/>
      <c r="L22" s="861"/>
    </row>
    <row r="23" spans="2:13" ht="30" customHeight="1">
      <c r="B23" s="89">
        <v>1</v>
      </c>
      <c r="C23" s="217" t="s">
        <v>573</v>
      </c>
      <c r="D23" s="275">
        <v>102</v>
      </c>
      <c r="E23" s="250">
        <v>117</v>
      </c>
      <c r="F23" s="276">
        <v>1</v>
      </c>
      <c r="G23" s="286">
        <v>1</v>
      </c>
      <c r="I23" s="89">
        <v>1</v>
      </c>
      <c r="J23" s="29" t="s">
        <v>5</v>
      </c>
      <c r="K23" s="243">
        <v>11</v>
      </c>
      <c r="L23" s="250">
        <v>18</v>
      </c>
      <c r="M23" s="27"/>
    </row>
    <row r="24" spans="2:13" ht="30" customHeight="1" thickBot="1">
      <c r="B24" s="91">
        <v>2</v>
      </c>
      <c r="C24" s="28" t="s">
        <v>574</v>
      </c>
      <c r="D24" s="273">
        <v>29</v>
      </c>
      <c r="E24" s="225">
        <v>35</v>
      </c>
      <c r="F24" s="287">
        <v>2</v>
      </c>
      <c r="G24" s="288">
        <v>2</v>
      </c>
      <c r="I24" s="90">
        <v>2</v>
      </c>
      <c r="J24" s="24" t="s">
        <v>7</v>
      </c>
      <c r="K24" s="221">
        <v>17</v>
      </c>
      <c r="L24" s="223">
        <v>19</v>
      </c>
      <c r="M24" s="27"/>
    </row>
    <row r="25" spans="2:13" ht="30" customHeight="1" thickBot="1">
      <c r="B25" s="856" t="s">
        <v>21</v>
      </c>
      <c r="C25" s="857"/>
      <c r="D25" s="283">
        <f>D23+D24</f>
        <v>131</v>
      </c>
      <c r="E25" s="283">
        <f>E23+E24</f>
        <v>152</v>
      </c>
      <c r="F25" s="283">
        <f>F23+F24</f>
        <v>3</v>
      </c>
      <c r="G25" s="283">
        <f>G23+G24</f>
        <v>3</v>
      </c>
      <c r="I25" s="90">
        <v>3</v>
      </c>
      <c r="J25" s="24" t="s">
        <v>10</v>
      </c>
      <c r="K25" s="221">
        <v>11</v>
      </c>
      <c r="L25" s="223">
        <v>15</v>
      </c>
      <c r="M25" s="27"/>
    </row>
    <row r="26" spans="2:13" ht="30" customHeight="1">
      <c r="B26" s="202"/>
      <c r="I26" s="90">
        <v>4</v>
      </c>
      <c r="J26" s="24" t="s">
        <v>13</v>
      </c>
      <c r="K26" s="221">
        <v>12</v>
      </c>
      <c r="L26" s="223">
        <v>16</v>
      </c>
      <c r="M26" s="27"/>
    </row>
    <row r="27" spans="9:15" ht="30" customHeight="1">
      <c r="I27" s="90">
        <v>5</v>
      </c>
      <c r="J27" s="24" t="s">
        <v>15</v>
      </c>
      <c r="K27" s="221">
        <v>20</v>
      </c>
      <c r="L27" s="223">
        <v>20</v>
      </c>
      <c r="M27" s="27"/>
      <c r="O27" s="27"/>
    </row>
    <row r="28" spans="9:13" ht="30" customHeight="1">
      <c r="I28" s="90">
        <v>6</v>
      </c>
      <c r="J28" s="24" t="s">
        <v>17</v>
      </c>
      <c r="K28" s="221">
        <v>26</v>
      </c>
      <c r="L28" s="223">
        <v>27</v>
      </c>
      <c r="M28" s="27"/>
    </row>
    <row r="29" spans="9:13" ht="30" customHeight="1">
      <c r="I29" s="90">
        <v>7</v>
      </c>
      <c r="J29" s="24" t="s">
        <v>20</v>
      </c>
      <c r="K29" s="221">
        <v>17</v>
      </c>
      <c r="L29" s="223">
        <v>18</v>
      </c>
      <c r="M29" s="27"/>
    </row>
    <row r="30" spans="9:13" ht="30" customHeight="1" thickBot="1">
      <c r="I30" s="91">
        <v>8</v>
      </c>
      <c r="J30" s="28" t="s">
        <v>22</v>
      </c>
      <c r="K30" s="224">
        <v>17</v>
      </c>
      <c r="L30" s="225">
        <v>19</v>
      </c>
      <c r="M30" s="27"/>
    </row>
    <row r="31" spans="9:13" ht="30" customHeight="1" thickBot="1">
      <c r="I31" s="97"/>
      <c r="J31" s="209" t="s">
        <v>21</v>
      </c>
      <c r="K31" s="289">
        <f>K23+K24+K25+K26+K27+K28+K29+K30</f>
        <v>131</v>
      </c>
      <c r="L31" s="289">
        <f>L23+L24+L25+L26+L27+L28+L29+L30</f>
        <v>152</v>
      </c>
      <c r="M31" s="27"/>
    </row>
    <row r="32" spans="9:13" ht="30" customHeight="1">
      <c r="I32" s="202"/>
      <c r="M32" s="27"/>
    </row>
    <row r="33" ht="26.25" customHeight="1">
      <c r="I33" s="202"/>
    </row>
    <row r="34" ht="16.5" customHeight="1"/>
    <row r="35" ht="15.75">
      <c r="I35" s="202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O32"/>
  <sheetViews>
    <sheetView showGridLines="0" zoomScale="75" zoomScaleNormal="75" zoomScaleSheetLayoutView="70" workbookViewId="0" topLeftCell="A4">
      <selection activeCell="C9" sqref="C9"/>
    </sheetView>
  </sheetViews>
  <sheetFormatPr defaultColWidth="9.140625" defaultRowHeight="12.75"/>
  <cols>
    <col min="1" max="2" width="9.140625" style="102" customWidth="1"/>
    <col min="3" max="3" width="61.140625" style="102" customWidth="1"/>
    <col min="4" max="4" width="25.7109375" style="102" customWidth="1"/>
    <col min="5" max="5" width="2.28125" style="102" customWidth="1"/>
    <col min="6" max="6" width="9.140625" style="102" customWidth="1"/>
    <col min="7" max="7" width="69.00390625" style="102" customWidth="1"/>
    <col min="8" max="8" width="25.7109375" style="102" customWidth="1"/>
    <col min="9" max="16384" width="9.140625" style="102" customWidth="1"/>
  </cols>
  <sheetData>
    <row r="2" ht="15.75">
      <c r="H2" s="11" t="s">
        <v>761</v>
      </c>
    </row>
    <row r="3" ht="15">
      <c r="H3" s="103"/>
    </row>
    <row r="5" spans="2:8" ht="18.75">
      <c r="B5" s="871" t="s">
        <v>77</v>
      </c>
      <c r="C5" s="871"/>
      <c r="D5" s="871"/>
      <c r="E5" s="871"/>
      <c r="F5" s="871"/>
      <c r="G5" s="871"/>
      <c r="H5" s="871"/>
    </row>
    <row r="6" spans="2:5" ht="15.75" thickBot="1">
      <c r="B6" s="104"/>
      <c r="C6" s="104"/>
      <c r="D6" s="104"/>
      <c r="E6" s="104"/>
    </row>
    <row r="7" spans="2:8" ht="21" customHeight="1">
      <c r="B7" s="833" t="s">
        <v>61</v>
      </c>
      <c r="C7" s="867" t="s">
        <v>76</v>
      </c>
      <c r="D7" s="819" t="s">
        <v>63</v>
      </c>
      <c r="E7" s="874"/>
      <c r="F7" s="833" t="s">
        <v>61</v>
      </c>
      <c r="G7" s="867" t="s">
        <v>76</v>
      </c>
      <c r="H7" s="819" t="s">
        <v>63</v>
      </c>
    </row>
    <row r="8" spans="2:15" ht="25.5" customHeight="1" thickBot="1">
      <c r="B8" s="834"/>
      <c r="C8" s="868"/>
      <c r="D8" s="820"/>
      <c r="E8" s="875"/>
      <c r="F8" s="834"/>
      <c r="G8" s="868"/>
      <c r="H8" s="820"/>
      <c r="I8" s="869"/>
      <c r="J8" s="870"/>
      <c r="K8" s="869"/>
      <c r="L8" s="870"/>
      <c r="M8" s="869"/>
      <c r="N8" s="869"/>
      <c r="O8" s="869"/>
    </row>
    <row r="9" spans="2:15" ht="30" customHeight="1" thickBot="1">
      <c r="B9" s="345"/>
      <c r="C9" s="346" t="s">
        <v>917</v>
      </c>
      <c r="D9" s="347">
        <v>131</v>
      </c>
      <c r="E9" s="341"/>
      <c r="F9" s="350"/>
      <c r="G9" s="351" t="s">
        <v>868</v>
      </c>
      <c r="H9" s="352">
        <v>142</v>
      </c>
      <c r="I9" s="869"/>
      <c r="J9" s="870"/>
      <c r="K9" s="869"/>
      <c r="L9" s="870"/>
      <c r="M9" s="869"/>
      <c r="N9" s="869"/>
      <c r="O9" s="869"/>
    </row>
    <row r="10" spans="2:15" s="105" customFormat="1" ht="30" customHeight="1">
      <c r="B10" s="342"/>
      <c r="C10" s="343" t="s">
        <v>864</v>
      </c>
      <c r="D10" s="344"/>
      <c r="E10" s="340"/>
      <c r="F10" s="348"/>
      <c r="G10" s="343" t="s">
        <v>869</v>
      </c>
      <c r="H10" s="349"/>
      <c r="I10" s="870"/>
      <c r="J10" s="870"/>
      <c r="K10" s="869"/>
      <c r="L10" s="870"/>
      <c r="M10" s="869"/>
      <c r="N10" s="869"/>
      <c r="O10" s="869"/>
    </row>
    <row r="11" spans="2:15" ht="30" customHeight="1">
      <c r="B11" s="109" t="s">
        <v>81</v>
      </c>
      <c r="C11" s="201" t="s">
        <v>779</v>
      </c>
      <c r="D11" s="331">
        <v>2</v>
      </c>
      <c r="E11" s="338"/>
      <c r="F11" s="317" t="s">
        <v>81</v>
      </c>
      <c r="G11" s="201" t="s">
        <v>58</v>
      </c>
      <c r="H11" s="290"/>
      <c r="I11" s="106"/>
      <c r="J11" s="106"/>
      <c r="K11" s="106"/>
      <c r="L11" s="106"/>
      <c r="M11" s="106"/>
      <c r="N11" s="106"/>
      <c r="O11" s="106"/>
    </row>
    <row r="12" spans="2:15" ht="30" customHeight="1">
      <c r="B12" s="109" t="s">
        <v>84</v>
      </c>
      <c r="C12" s="101"/>
      <c r="D12" s="331"/>
      <c r="E12" s="338"/>
      <c r="F12" s="317" t="s">
        <v>84</v>
      </c>
      <c r="G12" s="101"/>
      <c r="H12" s="290"/>
      <c r="I12" s="106"/>
      <c r="J12" s="106"/>
      <c r="K12" s="106"/>
      <c r="L12" s="106"/>
      <c r="M12" s="106"/>
      <c r="N12" s="106"/>
      <c r="O12" s="106"/>
    </row>
    <row r="13" spans="2:15" ht="30" customHeight="1">
      <c r="B13" s="109" t="s">
        <v>85</v>
      </c>
      <c r="C13" s="101"/>
      <c r="D13" s="331"/>
      <c r="E13" s="338"/>
      <c r="F13" s="317" t="s">
        <v>85</v>
      </c>
      <c r="G13" s="101"/>
      <c r="H13" s="290"/>
      <c r="I13" s="106"/>
      <c r="J13" s="106"/>
      <c r="K13" s="106"/>
      <c r="L13" s="106"/>
      <c r="M13" s="106"/>
      <c r="N13" s="106"/>
      <c r="O13" s="106"/>
    </row>
    <row r="14" spans="2:15" ht="30" customHeight="1">
      <c r="B14" s="109" t="s">
        <v>89</v>
      </c>
      <c r="C14" s="101"/>
      <c r="D14" s="331"/>
      <c r="E14" s="338"/>
      <c r="F14" s="317" t="s">
        <v>89</v>
      </c>
      <c r="G14" s="101"/>
      <c r="H14" s="290"/>
      <c r="I14" s="106"/>
      <c r="J14" s="106"/>
      <c r="K14" s="106"/>
      <c r="L14" s="106"/>
      <c r="M14" s="106"/>
      <c r="N14" s="106"/>
      <c r="O14" s="106"/>
    </row>
    <row r="15" spans="2:15" s="108" customFormat="1" ht="30" customHeight="1">
      <c r="B15" s="110"/>
      <c r="C15" s="100" t="s">
        <v>865</v>
      </c>
      <c r="D15" s="331"/>
      <c r="E15" s="339"/>
      <c r="F15" s="336"/>
      <c r="G15" s="100" t="s">
        <v>870</v>
      </c>
      <c r="H15" s="290"/>
      <c r="I15" s="107"/>
      <c r="J15" s="107"/>
      <c r="K15" s="107"/>
      <c r="L15" s="107"/>
      <c r="M15" s="107"/>
      <c r="N15" s="107"/>
      <c r="O15" s="107"/>
    </row>
    <row r="16" spans="2:15" ht="30" customHeight="1">
      <c r="B16" s="109" t="s">
        <v>81</v>
      </c>
      <c r="C16" s="511" t="s">
        <v>866</v>
      </c>
      <c r="D16" s="331">
        <v>6</v>
      </c>
      <c r="E16" s="338"/>
      <c r="F16" s="317" t="s">
        <v>81</v>
      </c>
      <c r="G16" s="511" t="s">
        <v>866</v>
      </c>
      <c r="H16" s="290">
        <v>5</v>
      </c>
      <c r="I16" s="106"/>
      <c r="J16" s="106"/>
      <c r="K16" s="106"/>
      <c r="L16" s="106"/>
      <c r="M16" s="106"/>
      <c r="N16" s="106"/>
      <c r="O16" s="106"/>
    </row>
    <row r="17" spans="2:15" ht="30" customHeight="1" thickBot="1">
      <c r="B17" s="166" t="s">
        <v>84</v>
      </c>
      <c r="C17" s="321" t="s">
        <v>867</v>
      </c>
      <c r="D17" s="333">
        <v>2</v>
      </c>
      <c r="E17" s="338"/>
      <c r="F17" s="323" t="s">
        <v>84</v>
      </c>
      <c r="G17" s="321"/>
      <c r="H17" s="322"/>
      <c r="I17" s="106"/>
      <c r="J17" s="106"/>
      <c r="K17" s="106"/>
      <c r="L17" s="106"/>
      <c r="M17" s="106"/>
      <c r="N17" s="106"/>
      <c r="O17" s="106"/>
    </row>
    <row r="18" spans="2:15" ht="30" customHeight="1" thickBot="1">
      <c r="B18" s="325"/>
      <c r="C18" s="324" t="s">
        <v>871</v>
      </c>
      <c r="D18" s="328">
        <f>D9-D11+D16+D17</f>
        <v>137</v>
      </c>
      <c r="E18" s="872"/>
      <c r="F18" s="337"/>
      <c r="G18" s="324" t="s">
        <v>873</v>
      </c>
      <c r="H18" s="328">
        <f>H9+H16</f>
        <v>147</v>
      </c>
      <c r="I18" s="106"/>
      <c r="J18" s="106"/>
      <c r="K18" s="106"/>
      <c r="L18" s="106"/>
      <c r="M18" s="106"/>
      <c r="N18" s="106"/>
      <c r="O18" s="106"/>
    </row>
    <row r="19" spans="2:15" ht="16.5" thickBot="1">
      <c r="B19" s="326"/>
      <c r="C19" s="327"/>
      <c r="D19" s="329"/>
      <c r="E19" s="873"/>
      <c r="F19" s="329"/>
      <c r="G19" s="329"/>
      <c r="H19" s="330"/>
      <c r="I19" s="106"/>
      <c r="J19" s="106"/>
      <c r="K19" s="106"/>
      <c r="L19" s="106"/>
      <c r="M19" s="106"/>
      <c r="N19" s="106"/>
      <c r="O19" s="106"/>
    </row>
    <row r="20" spans="2:15" ht="15">
      <c r="B20" s="833" t="s">
        <v>61</v>
      </c>
      <c r="C20" s="867" t="s">
        <v>76</v>
      </c>
      <c r="D20" s="819" t="s">
        <v>63</v>
      </c>
      <c r="E20" s="872"/>
      <c r="F20" s="833" t="s">
        <v>61</v>
      </c>
      <c r="G20" s="867" t="s">
        <v>76</v>
      </c>
      <c r="H20" s="819" t="s">
        <v>63</v>
      </c>
      <c r="I20" s="106"/>
      <c r="J20" s="106"/>
      <c r="K20" s="106"/>
      <c r="L20" s="106"/>
      <c r="M20" s="106"/>
      <c r="N20" s="106"/>
      <c r="O20" s="106"/>
    </row>
    <row r="21" spans="2:15" ht="15.75" thickBot="1">
      <c r="B21" s="834"/>
      <c r="C21" s="868"/>
      <c r="D21" s="820"/>
      <c r="E21" s="872"/>
      <c r="F21" s="834"/>
      <c r="G21" s="868"/>
      <c r="H21" s="820"/>
      <c r="I21" s="106"/>
      <c r="J21" s="106"/>
      <c r="K21" s="106"/>
      <c r="L21" s="106"/>
      <c r="M21" s="106"/>
      <c r="N21" s="106"/>
      <c r="O21" s="106"/>
    </row>
    <row r="22" spans="2:8" ht="30" customHeight="1" thickBot="1">
      <c r="B22" s="350"/>
      <c r="C22" s="351" t="s">
        <v>871</v>
      </c>
      <c r="D22" s="352">
        <v>137</v>
      </c>
      <c r="E22" s="341"/>
      <c r="F22" s="350"/>
      <c r="G22" s="351" t="s">
        <v>873</v>
      </c>
      <c r="H22" s="352">
        <v>147</v>
      </c>
    </row>
    <row r="23" spans="2:8" ht="30" customHeight="1">
      <c r="B23" s="342"/>
      <c r="C23" s="343" t="s">
        <v>872</v>
      </c>
      <c r="D23" s="344"/>
      <c r="E23" s="338"/>
      <c r="F23" s="348"/>
      <c r="G23" s="343" t="s">
        <v>875</v>
      </c>
      <c r="H23" s="349"/>
    </row>
    <row r="24" spans="2:8" ht="30" customHeight="1">
      <c r="B24" s="109" t="s">
        <v>81</v>
      </c>
      <c r="C24" s="201" t="s">
        <v>779</v>
      </c>
      <c r="D24" s="331">
        <v>1</v>
      </c>
      <c r="E24" s="338"/>
      <c r="F24" s="317" t="s">
        <v>81</v>
      </c>
      <c r="G24" s="201" t="s">
        <v>779</v>
      </c>
      <c r="H24" s="290">
        <v>6</v>
      </c>
    </row>
    <row r="25" spans="2:8" ht="30" customHeight="1">
      <c r="B25" s="109" t="s">
        <v>84</v>
      </c>
      <c r="C25" s="101"/>
      <c r="D25" s="331"/>
      <c r="E25" s="338"/>
      <c r="F25" s="317" t="s">
        <v>84</v>
      </c>
      <c r="G25" s="101"/>
      <c r="H25" s="290"/>
    </row>
    <row r="26" spans="2:8" ht="30" customHeight="1">
      <c r="B26" s="109" t="s">
        <v>85</v>
      </c>
      <c r="C26" s="101"/>
      <c r="D26" s="331"/>
      <c r="E26" s="338"/>
      <c r="F26" s="317" t="s">
        <v>85</v>
      </c>
      <c r="G26" s="101"/>
      <c r="H26" s="290"/>
    </row>
    <row r="27" spans="2:8" ht="30" customHeight="1">
      <c r="B27" s="109" t="s">
        <v>89</v>
      </c>
      <c r="C27" s="101"/>
      <c r="D27" s="331"/>
      <c r="E27" s="338"/>
      <c r="F27" s="317" t="s">
        <v>89</v>
      </c>
      <c r="G27" s="101"/>
      <c r="H27" s="290"/>
    </row>
    <row r="28" spans="2:8" ht="30" customHeight="1">
      <c r="B28" s="110"/>
      <c r="C28" s="100" t="s">
        <v>874</v>
      </c>
      <c r="D28" s="332"/>
      <c r="E28" s="339"/>
      <c r="F28" s="336"/>
      <c r="G28" s="100" t="s">
        <v>876</v>
      </c>
      <c r="H28" s="291"/>
    </row>
    <row r="29" spans="2:8" ht="30" customHeight="1">
      <c r="B29" s="109" t="s">
        <v>81</v>
      </c>
      <c r="C29" s="511" t="s">
        <v>866</v>
      </c>
      <c r="D29" s="331">
        <v>5</v>
      </c>
      <c r="E29" s="338"/>
      <c r="F29" s="317" t="s">
        <v>81</v>
      </c>
      <c r="G29" s="511" t="s">
        <v>866</v>
      </c>
      <c r="H29" s="290">
        <v>5</v>
      </c>
    </row>
    <row r="30" spans="2:8" ht="30" customHeight="1" thickBot="1">
      <c r="B30" s="166" t="s">
        <v>84</v>
      </c>
      <c r="C30" s="321" t="s">
        <v>867</v>
      </c>
      <c r="D30" s="333">
        <v>1</v>
      </c>
      <c r="E30" s="338"/>
      <c r="F30" s="323" t="s">
        <v>84</v>
      </c>
      <c r="G30" s="321" t="s">
        <v>867</v>
      </c>
      <c r="H30" s="322">
        <v>6</v>
      </c>
    </row>
    <row r="31" spans="2:8" ht="30" customHeight="1" thickBot="1">
      <c r="B31" s="295"/>
      <c r="C31" s="318" t="s">
        <v>868</v>
      </c>
      <c r="D31" s="334">
        <f>D22-D24+D29+D30</f>
        <v>142</v>
      </c>
      <c r="E31" s="335"/>
      <c r="F31" s="319"/>
      <c r="G31" s="318" t="s">
        <v>877</v>
      </c>
      <c r="H31" s="320">
        <f>H22-H24+H29+H30</f>
        <v>152</v>
      </c>
    </row>
    <row r="32" spans="2:3" ht="15">
      <c r="B32" s="98"/>
      <c r="C32" s="98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B2:P77"/>
  <sheetViews>
    <sheetView showGridLines="0" view="pageLayout" zoomScaleNormal="115" workbookViewId="0" topLeftCell="A46">
      <selection activeCell="H69" sqref="H69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60" t="s">
        <v>709</v>
      </c>
    </row>
    <row r="4" spans="3:15" s="23" customFormat="1" ht="16.5">
      <c r="C4" s="876" t="s">
        <v>894</v>
      </c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</row>
    <row r="5" spans="3:15" s="23" customFormat="1" ht="14.25" thickBo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203" t="s">
        <v>60</v>
      </c>
    </row>
    <row r="6" spans="3:15" s="23" customFormat="1" ht="15" customHeight="1">
      <c r="C6" s="900" t="s">
        <v>738</v>
      </c>
      <c r="D6" s="903" t="s">
        <v>21</v>
      </c>
      <c r="E6" s="904"/>
      <c r="F6" s="905"/>
      <c r="G6" s="907" t="s">
        <v>693</v>
      </c>
      <c r="H6" s="908"/>
      <c r="I6" s="909"/>
      <c r="J6" s="910" t="s">
        <v>109</v>
      </c>
      <c r="K6" s="911"/>
      <c r="L6" s="912"/>
      <c r="M6" s="907" t="s">
        <v>110</v>
      </c>
      <c r="N6" s="908"/>
      <c r="O6" s="909"/>
    </row>
    <row r="7" spans="3:15" s="23" customFormat="1" ht="12.75" customHeight="1">
      <c r="C7" s="901"/>
      <c r="D7" s="899" t="s">
        <v>63</v>
      </c>
      <c r="E7" s="898" t="s">
        <v>514</v>
      </c>
      <c r="F7" s="896" t="s">
        <v>571</v>
      </c>
      <c r="G7" s="899" t="s">
        <v>63</v>
      </c>
      <c r="H7" s="898" t="s">
        <v>514</v>
      </c>
      <c r="I7" s="896" t="s">
        <v>571</v>
      </c>
      <c r="J7" s="899" t="s">
        <v>63</v>
      </c>
      <c r="K7" s="898" t="s">
        <v>514</v>
      </c>
      <c r="L7" s="896" t="s">
        <v>571</v>
      </c>
      <c r="M7" s="899" t="s">
        <v>63</v>
      </c>
      <c r="N7" s="898" t="s">
        <v>514</v>
      </c>
      <c r="O7" s="896" t="s">
        <v>571</v>
      </c>
    </row>
    <row r="8" spans="3:15" s="23" customFormat="1" ht="21.75" customHeight="1" thickBot="1">
      <c r="C8" s="902"/>
      <c r="D8" s="851"/>
      <c r="E8" s="859"/>
      <c r="F8" s="897"/>
      <c r="G8" s="851"/>
      <c r="H8" s="859"/>
      <c r="I8" s="897"/>
      <c r="J8" s="851"/>
      <c r="K8" s="859"/>
      <c r="L8" s="897"/>
      <c r="M8" s="851"/>
      <c r="N8" s="859"/>
      <c r="O8" s="897"/>
    </row>
    <row r="9" spans="3:15" s="23" customFormat="1" ht="15.75">
      <c r="C9" s="603" t="s">
        <v>111</v>
      </c>
      <c r="D9" s="275">
        <v>142</v>
      </c>
      <c r="E9" s="243">
        <v>8525626</v>
      </c>
      <c r="F9" s="250">
        <f aca="true" t="shared" si="0" ref="F9:F20">E9/D9</f>
        <v>60039.619718309856</v>
      </c>
      <c r="G9" s="604">
        <v>141</v>
      </c>
      <c r="H9" s="605">
        <v>8395870</v>
      </c>
      <c r="I9" s="606">
        <f>H9/G9</f>
        <v>59545.17730496454</v>
      </c>
      <c r="J9" s="604"/>
      <c r="K9" s="605"/>
      <c r="L9" s="606"/>
      <c r="M9" s="280">
        <v>1</v>
      </c>
      <c r="N9" s="243">
        <v>129756</v>
      </c>
      <c r="O9" s="243">
        <v>129756</v>
      </c>
    </row>
    <row r="10" spans="3:15" s="23" customFormat="1" ht="15.75">
      <c r="C10" s="607" t="s">
        <v>112</v>
      </c>
      <c r="D10" s="252">
        <v>142</v>
      </c>
      <c r="E10" s="221">
        <v>8362764</v>
      </c>
      <c r="F10" s="250">
        <f t="shared" si="0"/>
        <v>58892.704225352114</v>
      </c>
      <c r="G10" s="608">
        <v>141</v>
      </c>
      <c r="H10" s="609">
        <v>8235022</v>
      </c>
      <c r="I10" s="606">
        <f aca="true" t="shared" si="1" ref="I10:I20">H10/G10</f>
        <v>58404.41134751773</v>
      </c>
      <c r="J10" s="608"/>
      <c r="K10" s="609"/>
      <c r="L10" s="610"/>
      <c r="M10" s="277">
        <v>1</v>
      </c>
      <c r="N10" s="221">
        <v>127742</v>
      </c>
      <c r="O10" s="221">
        <v>127742</v>
      </c>
    </row>
    <row r="11" spans="3:15" s="23" customFormat="1" ht="15.75">
      <c r="C11" s="607" t="s">
        <v>113</v>
      </c>
      <c r="D11" s="252">
        <v>142</v>
      </c>
      <c r="E11" s="221">
        <v>8069994</v>
      </c>
      <c r="F11" s="250">
        <f t="shared" si="0"/>
        <v>56830.94366197183</v>
      </c>
      <c r="G11" s="608">
        <v>141</v>
      </c>
      <c r="H11" s="609">
        <v>7941084</v>
      </c>
      <c r="I11" s="606">
        <f t="shared" si="1"/>
        <v>56319.744680851065</v>
      </c>
      <c r="J11" s="608"/>
      <c r="K11" s="609"/>
      <c r="L11" s="610"/>
      <c r="M11" s="277">
        <v>1</v>
      </c>
      <c r="N11" s="243">
        <v>128910</v>
      </c>
      <c r="O11" s="243">
        <v>128910</v>
      </c>
    </row>
    <row r="12" spans="3:15" s="23" customFormat="1" ht="15.75">
      <c r="C12" s="607" t="s">
        <v>114</v>
      </c>
      <c r="D12" s="252">
        <v>139</v>
      </c>
      <c r="E12" s="221">
        <v>7688893</v>
      </c>
      <c r="F12" s="250">
        <f t="shared" si="0"/>
        <v>55315.77697841726</v>
      </c>
      <c r="G12" s="608">
        <v>138</v>
      </c>
      <c r="H12" s="609">
        <v>7560367</v>
      </c>
      <c r="I12" s="606">
        <f t="shared" si="1"/>
        <v>54785.26811594203</v>
      </c>
      <c r="J12" s="608"/>
      <c r="K12" s="609"/>
      <c r="L12" s="610"/>
      <c r="M12" s="277">
        <v>1</v>
      </c>
      <c r="N12" s="221">
        <v>128526</v>
      </c>
      <c r="O12" s="221">
        <v>128526</v>
      </c>
    </row>
    <row r="13" spans="3:15" s="23" customFormat="1" ht="15.75">
      <c r="C13" s="607" t="s">
        <v>115</v>
      </c>
      <c r="D13" s="252">
        <v>139</v>
      </c>
      <c r="E13" s="221">
        <v>7772102</v>
      </c>
      <c r="F13" s="250">
        <f t="shared" si="0"/>
        <v>55914.402877697845</v>
      </c>
      <c r="G13" s="608">
        <v>138</v>
      </c>
      <c r="H13" s="609">
        <v>7643686</v>
      </c>
      <c r="I13" s="606">
        <f t="shared" si="1"/>
        <v>55389.02898550725</v>
      </c>
      <c r="J13" s="608"/>
      <c r="K13" s="609"/>
      <c r="L13" s="610"/>
      <c r="M13" s="277">
        <v>1</v>
      </c>
      <c r="N13" s="243">
        <v>128416</v>
      </c>
      <c r="O13" s="243">
        <v>128416</v>
      </c>
    </row>
    <row r="14" spans="3:15" s="23" customFormat="1" ht="15.75">
      <c r="C14" s="607" t="s">
        <v>116</v>
      </c>
      <c r="D14" s="252">
        <v>139</v>
      </c>
      <c r="E14" s="221">
        <v>7996246</v>
      </c>
      <c r="F14" s="250">
        <f t="shared" si="0"/>
        <v>57526.94964028777</v>
      </c>
      <c r="G14" s="608">
        <v>138</v>
      </c>
      <c r="H14" s="609">
        <v>7867421</v>
      </c>
      <c r="I14" s="606">
        <f t="shared" si="1"/>
        <v>57010.29710144927</v>
      </c>
      <c r="J14" s="608"/>
      <c r="K14" s="609"/>
      <c r="L14" s="610"/>
      <c r="M14" s="277">
        <v>1</v>
      </c>
      <c r="N14" s="221">
        <v>128825</v>
      </c>
      <c r="O14" s="221">
        <v>128825</v>
      </c>
    </row>
    <row r="15" spans="3:15" s="23" customFormat="1" ht="15.75">
      <c r="C15" s="607" t="s">
        <v>117</v>
      </c>
      <c r="D15" s="252">
        <v>139</v>
      </c>
      <c r="E15" s="221">
        <v>8173300</v>
      </c>
      <c r="F15" s="250">
        <f t="shared" si="0"/>
        <v>58800.71942446043</v>
      </c>
      <c r="G15" s="608">
        <v>138</v>
      </c>
      <c r="H15" s="609">
        <v>8044226</v>
      </c>
      <c r="I15" s="606">
        <f t="shared" si="1"/>
        <v>58291.49275362319</v>
      </c>
      <c r="J15" s="608"/>
      <c r="K15" s="609"/>
      <c r="L15" s="610"/>
      <c r="M15" s="277">
        <v>1</v>
      </c>
      <c r="N15" s="243">
        <v>129074</v>
      </c>
      <c r="O15" s="243">
        <v>129074</v>
      </c>
    </row>
    <row r="16" spans="3:15" s="23" customFormat="1" ht="15.75">
      <c r="C16" s="607" t="s">
        <v>118</v>
      </c>
      <c r="D16" s="252">
        <v>138</v>
      </c>
      <c r="E16" s="221">
        <v>8057281</v>
      </c>
      <c r="F16" s="250">
        <f t="shared" si="0"/>
        <v>58386.09420289855</v>
      </c>
      <c r="G16" s="608">
        <v>137</v>
      </c>
      <c r="H16" s="609">
        <v>7928638</v>
      </c>
      <c r="I16" s="606">
        <f t="shared" si="1"/>
        <v>57873.2700729927</v>
      </c>
      <c r="J16" s="608"/>
      <c r="K16" s="609"/>
      <c r="L16" s="610"/>
      <c r="M16" s="277">
        <v>1</v>
      </c>
      <c r="N16" s="221">
        <v>128643</v>
      </c>
      <c r="O16" s="221">
        <v>128643</v>
      </c>
    </row>
    <row r="17" spans="3:15" s="23" customFormat="1" ht="15.75">
      <c r="C17" s="607" t="s">
        <v>119</v>
      </c>
      <c r="D17" s="252">
        <v>138</v>
      </c>
      <c r="E17" s="221">
        <v>8098196</v>
      </c>
      <c r="F17" s="250">
        <f t="shared" si="0"/>
        <v>58682.57971014493</v>
      </c>
      <c r="G17" s="608">
        <v>137</v>
      </c>
      <c r="H17" s="609">
        <v>7969275</v>
      </c>
      <c r="I17" s="606">
        <f t="shared" si="1"/>
        <v>58169.890510948906</v>
      </c>
      <c r="J17" s="608"/>
      <c r="K17" s="609"/>
      <c r="L17" s="610"/>
      <c r="M17" s="277">
        <v>1</v>
      </c>
      <c r="N17" s="243">
        <v>128921</v>
      </c>
      <c r="O17" s="243">
        <v>128921</v>
      </c>
    </row>
    <row r="18" spans="3:15" s="23" customFormat="1" ht="15.75">
      <c r="C18" s="607" t="s">
        <v>120</v>
      </c>
      <c r="D18" s="252">
        <v>136</v>
      </c>
      <c r="E18" s="221">
        <v>7723678</v>
      </c>
      <c r="F18" s="250">
        <f t="shared" si="0"/>
        <v>56791.75</v>
      </c>
      <c r="G18" s="608">
        <v>135</v>
      </c>
      <c r="H18" s="609">
        <v>7594889</v>
      </c>
      <c r="I18" s="606">
        <f t="shared" si="1"/>
        <v>56258.43703703704</v>
      </c>
      <c r="J18" s="608"/>
      <c r="K18" s="609"/>
      <c r="L18" s="610"/>
      <c r="M18" s="277">
        <v>1</v>
      </c>
      <c r="N18" s="221">
        <v>128789</v>
      </c>
      <c r="O18" s="221">
        <v>128789</v>
      </c>
    </row>
    <row r="19" spans="3:15" s="23" customFormat="1" ht="15.75">
      <c r="C19" s="607" t="s">
        <v>121</v>
      </c>
      <c r="D19" s="252">
        <v>136</v>
      </c>
      <c r="E19" s="221">
        <v>8500000</v>
      </c>
      <c r="F19" s="250">
        <f t="shared" si="0"/>
        <v>62500</v>
      </c>
      <c r="G19" s="608">
        <v>135</v>
      </c>
      <c r="H19" s="609">
        <v>8371212</v>
      </c>
      <c r="I19" s="606">
        <f t="shared" si="1"/>
        <v>62008.97777777778</v>
      </c>
      <c r="J19" s="608"/>
      <c r="K19" s="609"/>
      <c r="L19" s="610"/>
      <c r="M19" s="277">
        <v>1</v>
      </c>
      <c r="N19" s="243">
        <v>128788</v>
      </c>
      <c r="O19" s="243">
        <v>128788</v>
      </c>
    </row>
    <row r="20" spans="3:15" s="23" customFormat="1" ht="15.75">
      <c r="C20" s="607" t="s">
        <v>122</v>
      </c>
      <c r="D20" s="252">
        <v>136</v>
      </c>
      <c r="E20" s="221">
        <v>8500000</v>
      </c>
      <c r="F20" s="250">
        <f t="shared" si="0"/>
        <v>62500</v>
      </c>
      <c r="G20" s="608">
        <v>135</v>
      </c>
      <c r="H20" s="609">
        <v>8371212</v>
      </c>
      <c r="I20" s="606">
        <f t="shared" si="1"/>
        <v>62008.97777777778</v>
      </c>
      <c r="J20" s="608"/>
      <c r="K20" s="609"/>
      <c r="L20" s="610"/>
      <c r="M20" s="277">
        <v>1</v>
      </c>
      <c r="N20" s="221">
        <v>128788</v>
      </c>
      <c r="O20" s="221">
        <v>128788</v>
      </c>
    </row>
    <row r="21" spans="3:15" s="23" customFormat="1" ht="15.75">
      <c r="C21" s="607" t="s">
        <v>21</v>
      </c>
      <c r="D21" s="252">
        <f aca="true" t="shared" si="2" ref="D21:I21">SUM(D9:D20)</f>
        <v>1666</v>
      </c>
      <c r="E21" s="221">
        <f t="shared" si="2"/>
        <v>97468080</v>
      </c>
      <c r="F21" s="221">
        <f t="shared" si="2"/>
        <v>702181.5404395406</v>
      </c>
      <c r="G21" s="221">
        <f t="shared" si="2"/>
        <v>1654</v>
      </c>
      <c r="H21" s="612">
        <f t="shared" si="2"/>
        <v>95922902</v>
      </c>
      <c r="I21" s="606">
        <f t="shared" si="2"/>
        <v>696064.9734663893</v>
      </c>
      <c r="J21" s="611"/>
      <c r="K21" s="609"/>
      <c r="L21" s="613"/>
      <c r="M21" s="614">
        <v>12</v>
      </c>
      <c r="N21" s="615">
        <f>SUM(N9:N20)</f>
        <v>1545178</v>
      </c>
      <c r="O21" s="615">
        <f>SUM(O9:O20)</f>
        <v>1545178</v>
      </c>
    </row>
    <row r="22" spans="3:15" s="23" customFormat="1" ht="16.5" thickBot="1">
      <c r="C22" s="616" t="s">
        <v>123</v>
      </c>
      <c r="D22" s="273">
        <f>D21/12</f>
        <v>138.83333333333334</v>
      </c>
      <c r="E22" s="273">
        <f>E21/12</f>
        <v>8122340</v>
      </c>
      <c r="F22" s="250">
        <f>E22/D22</f>
        <v>58504.24969987995</v>
      </c>
      <c r="G22" s="250">
        <f>G21/12</f>
        <v>137.83333333333334</v>
      </c>
      <c r="H22" s="250">
        <f>H21/12</f>
        <v>7993575.166666667</v>
      </c>
      <c r="I22" s="250">
        <f>I21/12</f>
        <v>58005.414455532446</v>
      </c>
      <c r="J22" s="617"/>
      <c r="K22" s="618"/>
      <c r="L22" s="619"/>
      <c r="M22" s="287">
        <v>1</v>
      </c>
      <c r="N22" s="224">
        <f>N21/12</f>
        <v>128764.83333333333</v>
      </c>
      <c r="O22" s="224">
        <f>O21/12</f>
        <v>128764.83333333333</v>
      </c>
    </row>
    <row r="23" spans="3:15" s="23" customFormat="1" ht="12.75">
      <c r="C23" s="914" t="s">
        <v>692</v>
      </c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69"/>
    </row>
    <row r="24" spans="3:15" s="23" customFormat="1" ht="12.75">
      <c r="C24" s="913" t="s">
        <v>896</v>
      </c>
      <c r="D24" s="913"/>
      <c r="E24" s="913"/>
      <c r="F24" s="913"/>
      <c r="G24" s="913"/>
      <c r="H24" s="913"/>
      <c r="I24" s="69"/>
      <c r="J24" s="69"/>
      <c r="K24" s="69"/>
      <c r="L24" s="69"/>
      <c r="M24" s="69"/>
      <c r="N24" s="69"/>
      <c r="O24" s="69"/>
    </row>
    <row r="25" spans="3:15" s="23" customFormat="1" ht="12.75">
      <c r="C25" s="913"/>
      <c r="D25" s="913"/>
      <c r="E25" s="913"/>
      <c r="F25" s="913"/>
      <c r="G25" s="913"/>
      <c r="H25" s="913"/>
      <c r="I25" s="69"/>
      <c r="J25" s="69"/>
      <c r="K25" s="69"/>
      <c r="L25" s="69"/>
      <c r="M25" s="69"/>
      <c r="N25" s="69"/>
      <c r="O25" s="69"/>
    </row>
    <row r="26" spans="3:15" s="23" customFormat="1" ht="12.7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3:15" s="23" customFormat="1" ht="12.7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3:15" s="23" customFormat="1" ht="16.5">
      <c r="C28" s="876" t="s">
        <v>895</v>
      </c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</row>
    <row r="29" spans="3:15" s="23" customFormat="1" ht="15.75" thickBot="1">
      <c r="C29" s="79"/>
      <c r="D29" s="80"/>
      <c r="E29" s="80"/>
      <c r="F29" s="80"/>
      <c r="G29" s="80"/>
      <c r="H29" s="81"/>
      <c r="I29" s="81"/>
      <c r="J29" s="81"/>
      <c r="K29" s="81"/>
      <c r="L29" s="81"/>
      <c r="M29" s="81"/>
      <c r="N29" s="59"/>
      <c r="O29" s="203" t="s">
        <v>60</v>
      </c>
    </row>
    <row r="30" spans="3:16" s="23" customFormat="1" ht="15" customHeight="1">
      <c r="C30" s="900" t="s">
        <v>739</v>
      </c>
      <c r="D30" s="903" t="s">
        <v>21</v>
      </c>
      <c r="E30" s="904"/>
      <c r="F30" s="905"/>
      <c r="G30" s="907" t="s">
        <v>515</v>
      </c>
      <c r="H30" s="908"/>
      <c r="I30" s="909"/>
      <c r="J30" s="910" t="s">
        <v>109</v>
      </c>
      <c r="K30" s="911"/>
      <c r="L30" s="912"/>
      <c r="M30" s="907" t="s">
        <v>110</v>
      </c>
      <c r="N30" s="908"/>
      <c r="O30" s="909"/>
      <c r="P30" s="33"/>
    </row>
    <row r="31" spans="3:15" s="23" customFormat="1" ht="12.75" customHeight="1">
      <c r="C31" s="901"/>
      <c r="D31" s="899" t="s">
        <v>63</v>
      </c>
      <c r="E31" s="898" t="s">
        <v>514</v>
      </c>
      <c r="F31" s="896" t="s">
        <v>571</v>
      </c>
      <c r="G31" s="899" t="s">
        <v>63</v>
      </c>
      <c r="H31" s="898" t="s">
        <v>514</v>
      </c>
      <c r="I31" s="896" t="s">
        <v>571</v>
      </c>
      <c r="J31" s="899" t="s">
        <v>63</v>
      </c>
      <c r="K31" s="898" t="s">
        <v>514</v>
      </c>
      <c r="L31" s="896" t="s">
        <v>571</v>
      </c>
      <c r="M31" s="899" t="s">
        <v>63</v>
      </c>
      <c r="N31" s="898" t="s">
        <v>514</v>
      </c>
      <c r="O31" s="896" t="s">
        <v>571</v>
      </c>
    </row>
    <row r="32" spans="2:15" s="23" customFormat="1" ht="21.75" customHeight="1" thickBot="1">
      <c r="B32" s="196"/>
      <c r="C32" s="906"/>
      <c r="D32" s="851"/>
      <c r="E32" s="859"/>
      <c r="F32" s="897"/>
      <c r="G32" s="851"/>
      <c r="H32" s="859"/>
      <c r="I32" s="897"/>
      <c r="J32" s="851"/>
      <c r="K32" s="859"/>
      <c r="L32" s="897"/>
      <c r="M32" s="851"/>
      <c r="N32" s="859"/>
      <c r="O32" s="897"/>
    </row>
    <row r="33" spans="2:15" s="23" customFormat="1" ht="14.25" customHeight="1">
      <c r="B33" s="196"/>
      <c r="C33" s="620" t="s">
        <v>111</v>
      </c>
      <c r="D33" s="280">
        <v>152</v>
      </c>
      <c r="E33" s="243">
        <v>8250000</v>
      </c>
      <c r="F33" s="249">
        <f>E33/D33</f>
        <v>54276.31578947369</v>
      </c>
      <c r="G33" s="604">
        <v>151</v>
      </c>
      <c r="H33" s="605">
        <v>8107000</v>
      </c>
      <c r="I33" s="606">
        <f>H33/G33</f>
        <v>53688.741721854305</v>
      </c>
      <c r="J33" s="604"/>
      <c r="K33" s="605"/>
      <c r="L33" s="606"/>
      <c r="M33" s="280">
        <v>1</v>
      </c>
      <c r="N33" s="243">
        <v>143000</v>
      </c>
      <c r="O33" s="243">
        <v>143000</v>
      </c>
    </row>
    <row r="34" spans="2:15" s="23" customFormat="1" ht="14.25" customHeight="1">
      <c r="B34" s="196"/>
      <c r="C34" s="621" t="s">
        <v>112</v>
      </c>
      <c r="D34" s="277">
        <v>152</v>
      </c>
      <c r="E34" s="221">
        <v>8640000</v>
      </c>
      <c r="F34" s="249">
        <f aca="true" t="shared" si="3" ref="F34:F44">E34/D34</f>
        <v>56842.10526315789</v>
      </c>
      <c r="G34" s="608">
        <v>151</v>
      </c>
      <c r="H34" s="609">
        <v>8497000</v>
      </c>
      <c r="I34" s="606">
        <f aca="true" t="shared" si="4" ref="I34:I44">H34/G34</f>
        <v>56271.52317880795</v>
      </c>
      <c r="J34" s="608"/>
      <c r="K34" s="609"/>
      <c r="L34" s="610"/>
      <c r="M34" s="277">
        <v>1</v>
      </c>
      <c r="N34" s="243">
        <v>143000</v>
      </c>
      <c r="O34" s="243">
        <v>143000</v>
      </c>
    </row>
    <row r="35" spans="2:15" s="23" customFormat="1" ht="14.25" customHeight="1">
      <c r="B35" s="196"/>
      <c r="C35" s="621" t="s">
        <v>113</v>
      </c>
      <c r="D35" s="280">
        <v>152</v>
      </c>
      <c r="E35" s="221">
        <v>8640000</v>
      </c>
      <c r="F35" s="249">
        <f t="shared" si="3"/>
        <v>56842.10526315789</v>
      </c>
      <c r="G35" s="604">
        <v>151</v>
      </c>
      <c r="H35" s="609">
        <v>8497000</v>
      </c>
      <c r="I35" s="606">
        <f t="shared" si="4"/>
        <v>56271.52317880795</v>
      </c>
      <c r="J35" s="608"/>
      <c r="K35" s="609"/>
      <c r="L35" s="610"/>
      <c r="M35" s="280">
        <v>1</v>
      </c>
      <c r="N35" s="243">
        <v>143000</v>
      </c>
      <c r="O35" s="243">
        <v>143000</v>
      </c>
    </row>
    <row r="36" spans="2:15" s="23" customFormat="1" ht="14.25" customHeight="1">
      <c r="B36" s="196"/>
      <c r="C36" s="621" t="s">
        <v>114</v>
      </c>
      <c r="D36" s="277">
        <v>152</v>
      </c>
      <c r="E36" s="221">
        <v>8550000</v>
      </c>
      <c r="F36" s="249">
        <f t="shared" si="3"/>
        <v>56250</v>
      </c>
      <c r="G36" s="608">
        <v>151</v>
      </c>
      <c r="H36" s="609">
        <v>8407000</v>
      </c>
      <c r="I36" s="606">
        <f t="shared" si="4"/>
        <v>55675.496688741725</v>
      </c>
      <c r="J36" s="608"/>
      <c r="K36" s="609"/>
      <c r="L36" s="610"/>
      <c r="M36" s="277">
        <v>1</v>
      </c>
      <c r="N36" s="243">
        <v>143000</v>
      </c>
      <c r="O36" s="243">
        <v>143000</v>
      </c>
    </row>
    <row r="37" spans="2:15" s="23" customFormat="1" ht="14.25" customHeight="1">
      <c r="B37" s="196"/>
      <c r="C37" s="621" t="s">
        <v>115</v>
      </c>
      <c r="D37" s="280">
        <v>152</v>
      </c>
      <c r="E37" s="221">
        <v>8800000</v>
      </c>
      <c r="F37" s="249">
        <f t="shared" si="3"/>
        <v>57894.73684210526</v>
      </c>
      <c r="G37" s="604">
        <v>151</v>
      </c>
      <c r="H37" s="609">
        <v>8657000</v>
      </c>
      <c r="I37" s="606">
        <f t="shared" si="4"/>
        <v>57331.12582781457</v>
      </c>
      <c r="J37" s="608"/>
      <c r="K37" s="609"/>
      <c r="L37" s="610"/>
      <c r="M37" s="280">
        <v>1</v>
      </c>
      <c r="N37" s="243">
        <v>143000</v>
      </c>
      <c r="O37" s="243">
        <v>143000</v>
      </c>
    </row>
    <row r="38" spans="2:15" s="23" customFormat="1" ht="14.25" customHeight="1">
      <c r="B38" s="196"/>
      <c r="C38" s="621" t="s">
        <v>116</v>
      </c>
      <c r="D38" s="277">
        <v>152</v>
      </c>
      <c r="E38" s="221">
        <v>8640000</v>
      </c>
      <c r="F38" s="249">
        <f t="shared" si="3"/>
        <v>56842.10526315789</v>
      </c>
      <c r="G38" s="608">
        <v>151</v>
      </c>
      <c r="H38" s="609">
        <v>8497000</v>
      </c>
      <c r="I38" s="606">
        <f t="shared" si="4"/>
        <v>56271.52317880795</v>
      </c>
      <c r="J38" s="608"/>
      <c r="K38" s="609"/>
      <c r="L38" s="610"/>
      <c r="M38" s="277">
        <v>1</v>
      </c>
      <c r="N38" s="243">
        <v>143000</v>
      </c>
      <c r="O38" s="243">
        <v>143000</v>
      </c>
    </row>
    <row r="39" spans="2:15" s="23" customFormat="1" ht="14.25" customHeight="1">
      <c r="B39" s="196"/>
      <c r="C39" s="621" t="s">
        <v>117</v>
      </c>
      <c r="D39" s="280">
        <v>152</v>
      </c>
      <c r="E39" s="221">
        <v>8640000</v>
      </c>
      <c r="F39" s="249">
        <f t="shared" si="3"/>
        <v>56842.10526315789</v>
      </c>
      <c r="G39" s="604">
        <v>151</v>
      </c>
      <c r="H39" s="609">
        <v>8497000</v>
      </c>
      <c r="I39" s="606">
        <f t="shared" si="4"/>
        <v>56271.52317880795</v>
      </c>
      <c r="J39" s="608"/>
      <c r="K39" s="609"/>
      <c r="L39" s="610"/>
      <c r="M39" s="280">
        <v>1</v>
      </c>
      <c r="N39" s="243">
        <v>143000</v>
      </c>
      <c r="O39" s="243">
        <v>143000</v>
      </c>
    </row>
    <row r="40" spans="2:15" s="23" customFormat="1" ht="14.25" customHeight="1">
      <c r="B40" s="196"/>
      <c r="C40" s="621" t="s">
        <v>118</v>
      </c>
      <c r="D40" s="277">
        <v>152</v>
      </c>
      <c r="E40" s="221">
        <v>8640000</v>
      </c>
      <c r="F40" s="249">
        <f t="shared" si="3"/>
        <v>56842.10526315789</v>
      </c>
      <c r="G40" s="608">
        <v>151</v>
      </c>
      <c r="H40" s="609">
        <v>8497000</v>
      </c>
      <c r="I40" s="606">
        <f t="shared" si="4"/>
        <v>56271.52317880795</v>
      </c>
      <c r="J40" s="608"/>
      <c r="K40" s="609"/>
      <c r="L40" s="610"/>
      <c r="M40" s="277">
        <v>1</v>
      </c>
      <c r="N40" s="243">
        <v>143000</v>
      </c>
      <c r="O40" s="243">
        <v>143000</v>
      </c>
    </row>
    <row r="41" spans="2:15" s="23" customFormat="1" ht="14.25" customHeight="1">
      <c r="B41" s="196"/>
      <c r="C41" s="621" t="s">
        <v>119</v>
      </c>
      <c r="D41" s="280">
        <v>152</v>
      </c>
      <c r="E41" s="221">
        <v>8640000</v>
      </c>
      <c r="F41" s="249">
        <f t="shared" si="3"/>
        <v>56842.10526315789</v>
      </c>
      <c r="G41" s="604">
        <v>151</v>
      </c>
      <c r="H41" s="609">
        <v>8497000</v>
      </c>
      <c r="I41" s="606">
        <f t="shared" si="4"/>
        <v>56271.52317880795</v>
      </c>
      <c r="J41" s="608"/>
      <c r="K41" s="609"/>
      <c r="L41" s="610"/>
      <c r="M41" s="280">
        <v>1</v>
      </c>
      <c r="N41" s="243">
        <v>143000</v>
      </c>
      <c r="O41" s="243">
        <v>143000</v>
      </c>
    </row>
    <row r="42" spans="2:15" s="23" customFormat="1" ht="14.25" customHeight="1">
      <c r="B42" s="196"/>
      <c r="C42" s="621" t="s">
        <v>120</v>
      </c>
      <c r="D42" s="277">
        <v>152</v>
      </c>
      <c r="E42" s="221">
        <v>8640000</v>
      </c>
      <c r="F42" s="249">
        <f t="shared" si="3"/>
        <v>56842.10526315789</v>
      </c>
      <c r="G42" s="608">
        <v>151</v>
      </c>
      <c r="H42" s="609">
        <v>8497000</v>
      </c>
      <c r="I42" s="606">
        <f t="shared" si="4"/>
        <v>56271.52317880795</v>
      </c>
      <c r="J42" s="608"/>
      <c r="K42" s="609"/>
      <c r="L42" s="610"/>
      <c r="M42" s="277">
        <v>1</v>
      </c>
      <c r="N42" s="243">
        <v>143000</v>
      </c>
      <c r="O42" s="243">
        <v>143000</v>
      </c>
    </row>
    <row r="43" spans="2:15" s="23" customFormat="1" ht="14.25" customHeight="1">
      <c r="B43" s="196"/>
      <c r="C43" s="621" t="s">
        <v>121</v>
      </c>
      <c r="D43" s="280">
        <v>152</v>
      </c>
      <c r="E43" s="221">
        <v>10600000</v>
      </c>
      <c r="F43" s="249">
        <f t="shared" si="3"/>
        <v>69736.84210526316</v>
      </c>
      <c r="G43" s="604">
        <v>151</v>
      </c>
      <c r="H43" s="609">
        <v>10457000</v>
      </c>
      <c r="I43" s="606">
        <f t="shared" si="4"/>
        <v>69251.65562913907</v>
      </c>
      <c r="J43" s="608"/>
      <c r="K43" s="609"/>
      <c r="L43" s="610"/>
      <c r="M43" s="280">
        <v>1</v>
      </c>
      <c r="N43" s="243">
        <v>143000</v>
      </c>
      <c r="O43" s="243">
        <v>143000</v>
      </c>
    </row>
    <row r="44" spans="2:15" s="23" customFormat="1" ht="14.25" customHeight="1">
      <c r="B44" s="196"/>
      <c r="C44" s="621" t="s">
        <v>122</v>
      </c>
      <c r="D44" s="277">
        <v>152</v>
      </c>
      <c r="E44" s="221">
        <v>10600000</v>
      </c>
      <c r="F44" s="249">
        <f t="shared" si="3"/>
        <v>69736.84210526316</v>
      </c>
      <c r="G44" s="608">
        <v>151</v>
      </c>
      <c r="H44" s="609">
        <v>10457000</v>
      </c>
      <c r="I44" s="606">
        <f t="shared" si="4"/>
        <v>69251.65562913907</v>
      </c>
      <c r="J44" s="608"/>
      <c r="K44" s="609"/>
      <c r="L44" s="610"/>
      <c r="M44" s="277">
        <v>1</v>
      </c>
      <c r="N44" s="243">
        <v>143000</v>
      </c>
      <c r="O44" s="243">
        <v>143000</v>
      </c>
    </row>
    <row r="45" spans="2:15" s="23" customFormat="1" ht="14.25" customHeight="1">
      <c r="B45" s="196"/>
      <c r="C45" s="621" t="s">
        <v>21</v>
      </c>
      <c r="D45" s="277">
        <f aca="true" t="shared" si="5" ref="D45:I45">SUM(D33:D44)</f>
        <v>1824</v>
      </c>
      <c r="E45" s="221">
        <f t="shared" si="5"/>
        <v>107280000</v>
      </c>
      <c r="F45" s="221">
        <f t="shared" si="5"/>
        <v>705789.4736842103</v>
      </c>
      <c r="G45" s="608">
        <f t="shared" si="5"/>
        <v>1812</v>
      </c>
      <c r="H45" s="609">
        <f t="shared" si="5"/>
        <v>105564000</v>
      </c>
      <c r="I45" s="609">
        <f t="shared" si="5"/>
        <v>699099.3377483442</v>
      </c>
      <c r="J45" s="608"/>
      <c r="K45" s="609"/>
      <c r="L45" s="610"/>
      <c r="M45" s="277">
        <f>SUM(M33:M44)</f>
        <v>12</v>
      </c>
      <c r="N45" s="221">
        <f>SUM(N33:N44)</f>
        <v>1716000</v>
      </c>
      <c r="O45" s="221">
        <f>SUM(O33:O44)</f>
        <v>1716000</v>
      </c>
    </row>
    <row r="46" spans="2:15" s="23" customFormat="1" ht="14.25" customHeight="1" thickBot="1">
      <c r="B46" s="196"/>
      <c r="C46" s="622" t="s">
        <v>123</v>
      </c>
      <c r="D46" s="287">
        <v>152</v>
      </c>
      <c r="E46" s="224">
        <v>58940000</v>
      </c>
      <c r="F46" s="623">
        <v>58816</v>
      </c>
      <c r="G46" s="617">
        <v>151</v>
      </c>
      <c r="H46" s="618">
        <v>8797000</v>
      </c>
      <c r="I46" s="619">
        <v>58258</v>
      </c>
      <c r="J46" s="617"/>
      <c r="K46" s="618"/>
      <c r="L46" s="619"/>
      <c r="M46" s="287">
        <v>1</v>
      </c>
      <c r="N46" s="224">
        <v>143000</v>
      </c>
      <c r="O46" s="224">
        <v>143001</v>
      </c>
    </row>
    <row r="47" spans="3:15" s="23" customFormat="1" ht="15">
      <c r="C47" s="881" t="s">
        <v>751</v>
      </c>
      <c r="D47" s="88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59"/>
    </row>
    <row r="48" spans="3:15" ht="12.7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2.7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2.7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6.5">
      <c r="C51" s="876" t="s">
        <v>897</v>
      </c>
      <c r="D51" s="876"/>
      <c r="E51" s="876"/>
      <c r="F51" s="876"/>
      <c r="G51" s="876"/>
      <c r="H51" s="876"/>
      <c r="I51" s="876"/>
      <c r="J51" s="876"/>
      <c r="K51" s="876"/>
      <c r="L51" s="876"/>
      <c r="M51" s="876"/>
      <c r="N51" s="876"/>
      <c r="O51" s="876"/>
    </row>
    <row r="52" spans="3:15" ht="15.75" thickBot="1">
      <c r="C52" s="79"/>
      <c r="D52" s="80"/>
      <c r="E52" s="80"/>
      <c r="F52" s="80"/>
      <c r="G52" s="80"/>
      <c r="H52" s="81"/>
      <c r="I52" s="81"/>
      <c r="J52" s="81"/>
      <c r="K52" s="81"/>
      <c r="L52" s="81"/>
      <c r="M52" s="81"/>
      <c r="N52" s="59"/>
      <c r="O52" s="203" t="s">
        <v>60</v>
      </c>
    </row>
    <row r="53" spans="3:15" ht="15" customHeight="1">
      <c r="C53" s="884" t="s">
        <v>739</v>
      </c>
      <c r="D53" s="887" t="s">
        <v>21</v>
      </c>
      <c r="E53" s="888"/>
      <c r="F53" s="889"/>
      <c r="G53" s="890" t="s">
        <v>515</v>
      </c>
      <c r="H53" s="891"/>
      <c r="I53" s="892"/>
      <c r="J53" s="893" t="s">
        <v>109</v>
      </c>
      <c r="K53" s="894"/>
      <c r="L53" s="895"/>
      <c r="M53" s="890" t="s">
        <v>110</v>
      </c>
      <c r="N53" s="891"/>
      <c r="O53" s="892"/>
    </row>
    <row r="54" spans="3:15" ht="12.75" customHeight="1">
      <c r="C54" s="885"/>
      <c r="D54" s="882" t="s">
        <v>63</v>
      </c>
      <c r="E54" s="877" t="s">
        <v>514</v>
      </c>
      <c r="F54" s="879" t="s">
        <v>571</v>
      </c>
      <c r="G54" s="882" t="s">
        <v>63</v>
      </c>
      <c r="H54" s="877" t="s">
        <v>514</v>
      </c>
      <c r="I54" s="879" t="s">
        <v>571</v>
      </c>
      <c r="J54" s="882" t="s">
        <v>63</v>
      </c>
      <c r="K54" s="877" t="s">
        <v>514</v>
      </c>
      <c r="L54" s="879" t="s">
        <v>571</v>
      </c>
      <c r="M54" s="882" t="s">
        <v>63</v>
      </c>
      <c r="N54" s="877" t="s">
        <v>514</v>
      </c>
      <c r="O54" s="879" t="s">
        <v>571</v>
      </c>
    </row>
    <row r="55" spans="3:15" ht="13.5" thickBot="1">
      <c r="C55" s="886"/>
      <c r="D55" s="883"/>
      <c r="E55" s="878"/>
      <c r="F55" s="880"/>
      <c r="G55" s="883"/>
      <c r="H55" s="878"/>
      <c r="I55" s="880"/>
      <c r="J55" s="883"/>
      <c r="K55" s="878"/>
      <c r="L55" s="880"/>
      <c r="M55" s="883"/>
      <c r="N55" s="878"/>
      <c r="O55" s="880"/>
    </row>
    <row r="56" spans="3:15" ht="15">
      <c r="C56" s="204" t="s">
        <v>111</v>
      </c>
      <c r="D56" s="72">
        <v>152</v>
      </c>
      <c r="E56" s="65">
        <v>9623625</v>
      </c>
      <c r="F56" s="236">
        <f>E56/D56</f>
        <v>63313.32236842105</v>
      </c>
      <c r="G56" s="261">
        <v>151</v>
      </c>
      <c r="H56" s="237">
        <v>9456815</v>
      </c>
      <c r="I56" s="238">
        <f>H56/G56</f>
        <v>62627.91390728477</v>
      </c>
      <c r="J56" s="261"/>
      <c r="K56" s="237"/>
      <c r="L56" s="238"/>
      <c r="M56" s="64">
        <v>1</v>
      </c>
      <c r="N56" s="65">
        <v>166810</v>
      </c>
      <c r="O56" s="65">
        <v>166810</v>
      </c>
    </row>
    <row r="57" spans="3:15" ht="15">
      <c r="C57" s="205" t="s">
        <v>112</v>
      </c>
      <c r="D57" s="72">
        <v>152</v>
      </c>
      <c r="E57" s="68">
        <v>10078560</v>
      </c>
      <c r="F57" s="236">
        <f aca="true" t="shared" si="6" ref="F57:F67">E57/D57</f>
        <v>66306.31578947368</v>
      </c>
      <c r="G57" s="262">
        <v>151</v>
      </c>
      <c r="H57" s="239">
        <v>9911750</v>
      </c>
      <c r="I57" s="238">
        <f aca="true" t="shared" si="7" ref="I57:I67">H57/G57</f>
        <v>65640.7284768212</v>
      </c>
      <c r="J57" s="262"/>
      <c r="K57" s="239"/>
      <c r="L57" s="240"/>
      <c r="M57" s="67">
        <v>1</v>
      </c>
      <c r="N57" s="65">
        <v>166810</v>
      </c>
      <c r="O57" s="65">
        <v>166810</v>
      </c>
    </row>
    <row r="58" spans="3:15" ht="15">
      <c r="C58" s="205" t="s">
        <v>113</v>
      </c>
      <c r="D58" s="72">
        <v>152</v>
      </c>
      <c r="E58" s="68">
        <v>10078560</v>
      </c>
      <c r="F58" s="236">
        <f t="shared" si="6"/>
        <v>66306.31578947368</v>
      </c>
      <c r="G58" s="261">
        <v>151</v>
      </c>
      <c r="H58" s="239">
        <v>9911750</v>
      </c>
      <c r="I58" s="238">
        <f t="shared" si="7"/>
        <v>65640.7284768212</v>
      </c>
      <c r="J58" s="262"/>
      <c r="K58" s="239"/>
      <c r="L58" s="240"/>
      <c r="M58" s="64">
        <v>1</v>
      </c>
      <c r="N58" s="65">
        <v>166810</v>
      </c>
      <c r="O58" s="65">
        <v>166810</v>
      </c>
    </row>
    <row r="59" spans="3:15" ht="15">
      <c r="C59" s="205" t="s">
        <v>114</v>
      </c>
      <c r="D59" s="72">
        <v>152</v>
      </c>
      <c r="E59" s="68">
        <v>9973575</v>
      </c>
      <c r="F59" s="236">
        <f t="shared" si="6"/>
        <v>65615.625</v>
      </c>
      <c r="G59" s="262">
        <v>151</v>
      </c>
      <c r="H59" s="239">
        <v>9806765</v>
      </c>
      <c r="I59" s="238">
        <f t="shared" si="7"/>
        <v>64945.46357615894</v>
      </c>
      <c r="J59" s="262"/>
      <c r="K59" s="239"/>
      <c r="L59" s="240"/>
      <c r="M59" s="67">
        <v>1</v>
      </c>
      <c r="N59" s="65">
        <v>166810</v>
      </c>
      <c r="O59" s="65">
        <v>166810</v>
      </c>
    </row>
    <row r="60" spans="3:15" ht="15">
      <c r="C60" s="205" t="s">
        <v>115</v>
      </c>
      <c r="D60" s="72">
        <v>152</v>
      </c>
      <c r="E60" s="68">
        <v>10265200</v>
      </c>
      <c r="F60" s="236">
        <f t="shared" si="6"/>
        <v>67534.21052631579</v>
      </c>
      <c r="G60" s="261">
        <v>151</v>
      </c>
      <c r="H60" s="239">
        <v>10098390</v>
      </c>
      <c r="I60" s="238">
        <f t="shared" si="7"/>
        <v>66876.75496688741</v>
      </c>
      <c r="J60" s="262"/>
      <c r="K60" s="239"/>
      <c r="L60" s="240"/>
      <c r="M60" s="64">
        <v>1</v>
      </c>
      <c r="N60" s="65">
        <v>166810</v>
      </c>
      <c r="O60" s="65">
        <v>166810</v>
      </c>
    </row>
    <row r="61" spans="3:15" ht="15">
      <c r="C61" s="205" t="s">
        <v>116</v>
      </c>
      <c r="D61" s="72">
        <v>152</v>
      </c>
      <c r="E61" s="68">
        <v>10078560</v>
      </c>
      <c r="F61" s="236">
        <f t="shared" si="6"/>
        <v>66306.31578947368</v>
      </c>
      <c r="G61" s="262">
        <v>151</v>
      </c>
      <c r="H61" s="239">
        <v>9911750</v>
      </c>
      <c r="I61" s="238">
        <f t="shared" si="7"/>
        <v>65640.7284768212</v>
      </c>
      <c r="J61" s="262"/>
      <c r="K61" s="239"/>
      <c r="L61" s="240"/>
      <c r="M61" s="67">
        <v>1</v>
      </c>
      <c r="N61" s="65">
        <v>166810</v>
      </c>
      <c r="O61" s="65">
        <v>166810</v>
      </c>
    </row>
    <row r="62" spans="3:15" ht="15">
      <c r="C62" s="205" t="s">
        <v>117</v>
      </c>
      <c r="D62" s="72">
        <v>152</v>
      </c>
      <c r="E62" s="68">
        <v>10078560</v>
      </c>
      <c r="F62" s="236">
        <f t="shared" si="6"/>
        <v>66306.31578947368</v>
      </c>
      <c r="G62" s="261">
        <v>151</v>
      </c>
      <c r="H62" s="239">
        <v>9911750</v>
      </c>
      <c r="I62" s="238">
        <f t="shared" si="7"/>
        <v>65640.7284768212</v>
      </c>
      <c r="J62" s="262"/>
      <c r="K62" s="239"/>
      <c r="L62" s="240"/>
      <c r="M62" s="64">
        <v>1</v>
      </c>
      <c r="N62" s="65">
        <v>166810</v>
      </c>
      <c r="O62" s="65">
        <v>166810</v>
      </c>
    </row>
    <row r="63" spans="3:15" ht="15">
      <c r="C63" s="205" t="s">
        <v>118</v>
      </c>
      <c r="D63" s="72">
        <v>152</v>
      </c>
      <c r="E63" s="68">
        <v>10078560</v>
      </c>
      <c r="F63" s="236">
        <f t="shared" si="6"/>
        <v>66306.31578947368</v>
      </c>
      <c r="G63" s="262">
        <v>151</v>
      </c>
      <c r="H63" s="239">
        <v>9911750</v>
      </c>
      <c r="I63" s="238">
        <f t="shared" si="7"/>
        <v>65640.7284768212</v>
      </c>
      <c r="J63" s="262"/>
      <c r="K63" s="239"/>
      <c r="L63" s="240"/>
      <c r="M63" s="67">
        <v>1</v>
      </c>
      <c r="N63" s="65">
        <v>166810</v>
      </c>
      <c r="O63" s="65">
        <v>166810</v>
      </c>
    </row>
    <row r="64" spans="3:15" ht="15">
      <c r="C64" s="205" t="s">
        <v>119</v>
      </c>
      <c r="D64" s="72">
        <v>152</v>
      </c>
      <c r="E64" s="68">
        <v>10078560</v>
      </c>
      <c r="F64" s="236">
        <f t="shared" si="6"/>
        <v>66306.31578947368</v>
      </c>
      <c r="G64" s="261">
        <v>151</v>
      </c>
      <c r="H64" s="239">
        <v>9911750</v>
      </c>
      <c r="I64" s="238">
        <f t="shared" si="7"/>
        <v>65640.7284768212</v>
      </c>
      <c r="J64" s="262"/>
      <c r="K64" s="239"/>
      <c r="L64" s="240"/>
      <c r="M64" s="64">
        <v>1</v>
      </c>
      <c r="N64" s="65">
        <v>166810</v>
      </c>
      <c r="O64" s="65">
        <v>166810</v>
      </c>
    </row>
    <row r="65" spans="3:15" ht="15">
      <c r="C65" s="205" t="s">
        <v>120</v>
      </c>
      <c r="D65" s="72">
        <v>152</v>
      </c>
      <c r="E65" s="68">
        <v>10078560</v>
      </c>
      <c r="F65" s="236">
        <f t="shared" si="6"/>
        <v>66306.31578947368</v>
      </c>
      <c r="G65" s="262">
        <v>151</v>
      </c>
      <c r="H65" s="239">
        <v>9911750</v>
      </c>
      <c r="I65" s="238">
        <f t="shared" si="7"/>
        <v>65640.7284768212</v>
      </c>
      <c r="J65" s="262"/>
      <c r="K65" s="239"/>
      <c r="L65" s="240"/>
      <c r="M65" s="67">
        <v>1</v>
      </c>
      <c r="N65" s="65">
        <v>166810</v>
      </c>
      <c r="O65" s="65">
        <v>166810</v>
      </c>
    </row>
    <row r="66" spans="3:15" ht="15">
      <c r="C66" s="205" t="s">
        <v>121</v>
      </c>
      <c r="D66" s="72">
        <v>152</v>
      </c>
      <c r="E66" s="68">
        <v>12364900</v>
      </c>
      <c r="F66" s="236">
        <f t="shared" si="6"/>
        <v>81348.02631578948</v>
      </c>
      <c r="G66" s="261">
        <v>151</v>
      </c>
      <c r="H66" s="239">
        <v>12198090</v>
      </c>
      <c r="I66" s="238">
        <f t="shared" si="7"/>
        <v>80782.05298013244</v>
      </c>
      <c r="J66" s="262"/>
      <c r="K66" s="239"/>
      <c r="L66" s="240"/>
      <c r="M66" s="64">
        <v>1</v>
      </c>
      <c r="N66" s="65">
        <v>166810</v>
      </c>
      <c r="O66" s="65">
        <v>166810</v>
      </c>
    </row>
    <row r="67" spans="3:15" ht="15">
      <c r="C67" s="205" t="s">
        <v>122</v>
      </c>
      <c r="D67" s="72">
        <v>152</v>
      </c>
      <c r="E67" s="68">
        <v>12364900</v>
      </c>
      <c r="F67" s="236">
        <f t="shared" si="6"/>
        <v>81348.02631578948</v>
      </c>
      <c r="G67" s="262">
        <v>151</v>
      </c>
      <c r="H67" s="239">
        <v>12198090</v>
      </c>
      <c r="I67" s="238">
        <f t="shared" si="7"/>
        <v>80782.05298013244</v>
      </c>
      <c r="J67" s="262"/>
      <c r="K67" s="239"/>
      <c r="L67" s="240"/>
      <c r="M67" s="67">
        <v>1</v>
      </c>
      <c r="N67" s="65">
        <v>166810</v>
      </c>
      <c r="O67" s="65">
        <v>166810</v>
      </c>
    </row>
    <row r="68" spans="3:15" ht="15">
      <c r="C68" s="206" t="s">
        <v>21</v>
      </c>
      <c r="D68" s="73">
        <f aca="true" t="shared" si="8" ref="D68:I68">SUM(D56:D67)</f>
        <v>1824</v>
      </c>
      <c r="E68" s="82">
        <f t="shared" si="8"/>
        <v>125142120</v>
      </c>
      <c r="F68" s="82">
        <f t="shared" si="8"/>
        <v>823303.4210526316</v>
      </c>
      <c r="G68" s="262">
        <f t="shared" si="8"/>
        <v>1812</v>
      </c>
      <c r="H68" s="239">
        <f t="shared" si="8"/>
        <v>123140400</v>
      </c>
      <c r="I68" s="239">
        <f t="shared" si="8"/>
        <v>815499.3377483444</v>
      </c>
      <c r="J68" s="262"/>
      <c r="K68" s="239"/>
      <c r="L68" s="240"/>
      <c r="M68" s="83">
        <f>SUM(M56:M67)</f>
        <v>12</v>
      </c>
      <c r="N68" s="82">
        <f>SUM(N56:N67)</f>
        <v>2001720</v>
      </c>
      <c r="O68" s="82">
        <f>SUM(O56:O67)</f>
        <v>2001720</v>
      </c>
    </row>
    <row r="69" spans="3:15" ht="15.75" thickBot="1">
      <c r="C69" s="207" t="s">
        <v>123</v>
      </c>
      <c r="D69" s="74">
        <v>152</v>
      </c>
      <c r="E69" s="78">
        <f>E68/12</f>
        <v>10428510</v>
      </c>
      <c r="F69" s="78">
        <f>F68/12</f>
        <v>68608.61842105263</v>
      </c>
      <c r="G69" s="263">
        <v>151</v>
      </c>
      <c r="H69" s="241">
        <f>H68/12</f>
        <v>10261700</v>
      </c>
      <c r="I69" s="241">
        <f>I68/12</f>
        <v>67958.27814569537</v>
      </c>
      <c r="J69" s="263"/>
      <c r="K69" s="241"/>
      <c r="L69" s="242"/>
      <c r="M69" s="84">
        <v>1</v>
      </c>
      <c r="N69" s="78">
        <v>166810</v>
      </c>
      <c r="O69" s="78">
        <v>166811</v>
      </c>
    </row>
    <row r="70" spans="3:15" ht="15">
      <c r="C70" s="881" t="s">
        <v>751</v>
      </c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59"/>
    </row>
    <row r="71" spans="3:15" ht="12.75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7" ht="12.75">
      <c r="I77" s="670"/>
    </row>
  </sheetData>
  <sheetProtection/>
  <mergeCells count="58"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1" sqref="F11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421" t="s">
        <v>753</v>
      </c>
    </row>
    <row r="3" spans="1:7" ht="18" customHeight="1">
      <c r="A3" s="915" t="s">
        <v>778</v>
      </c>
      <c r="B3" s="915"/>
      <c r="C3" s="915"/>
      <c r="D3" s="915"/>
      <c r="E3" s="915"/>
      <c r="F3" s="915"/>
      <c r="G3" s="292"/>
    </row>
    <row r="4" spans="1:6" ht="18" customHeight="1" thickBot="1">
      <c r="A4" s="423"/>
      <c r="B4" s="418"/>
      <c r="C4" s="418"/>
      <c r="D4" s="418"/>
      <c r="E4" s="418"/>
      <c r="F4" s="421" t="s">
        <v>60</v>
      </c>
    </row>
    <row r="5" spans="1:6" ht="19.5" customHeight="1" thickBot="1">
      <c r="A5" s="916"/>
      <c r="B5" s="917"/>
      <c r="C5" s="920" t="s">
        <v>908</v>
      </c>
      <c r="D5" s="921"/>
      <c r="E5" s="920" t="s">
        <v>909</v>
      </c>
      <c r="F5" s="921"/>
    </row>
    <row r="6" spans="1:6" ht="19.5" customHeight="1" thickBot="1">
      <c r="A6" s="918"/>
      <c r="B6" s="919"/>
      <c r="C6" s="424" t="s">
        <v>773</v>
      </c>
      <c r="D6" s="425" t="s">
        <v>752</v>
      </c>
      <c r="E6" s="424" t="s">
        <v>773</v>
      </c>
      <c r="F6" s="425" t="s">
        <v>752</v>
      </c>
    </row>
    <row r="7" spans="1:6" ht="19.5" customHeight="1">
      <c r="A7" s="922" t="s">
        <v>774</v>
      </c>
      <c r="B7" s="419" t="s">
        <v>775</v>
      </c>
      <c r="C7" s="599">
        <v>40666</v>
      </c>
      <c r="D7" s="600">
        <v>30137</v>
      </c>
      <c r="E7" s="599">
        <v>43955</v>
      </c>
      <c r="F7" s="600">
        <v>32004</v>
      </c>
    </row>
    <row r="8" spans="1:6" ht="19.5" customHeight="1" thickBot="1">
      <c r="A8" s="923"/>
      <c r="B8" s="420" t="s">
        <v>776</v>
      </c>
      <c r="C8" s="601">
        <v>102365</v>
      </c>
      <c r="D8" s="602">
        <v>73388</v>
      </c>
      <c r="E8" s="601">
        <v>112602</v>
      </c>
      <c r="F8" s="602">
        <v>80634</v>
      </c>
    </row>
    <row r="9" spans="1:6" ht="19.5" customHeight="1">
      <c r="A9" s="924" t="s">
        <v>777</v>
      </c>
      <c r="B9" s="422" t="s">
        <v>775</v>
      </c>
      <c r="C9" s="599">
        <v>122304</v>
      </c>
      <c r="D9" s="600">
        <v>87217</v>
      </c>
      <c r="E9" s="599">
        <v>143000</v>
      </c>
      <c r="F9" s="600">
        <v>101943</v>
      </c>
    </row>
    <row r="10" spans="1:6" ht="19.5" customHeight="1" thickBot="1">
      <c r="A10" s="925"/>
      <c r="B10" s="420" t="s">
        <v>776</v>
      </c>
      <c r="C10" s="601">
        <v>122304</v>
      </c>
      <c r="D10" s="602">
        <v>87217</v>
      </c>
      <c r="E10" s="601">
        <v>143000</v>
      </c>
      <c r="F10" s="602">
        <v>101943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M42"/>
  <sheetViews>
    <sheetView showGridLines="0" view="pageBreakPreview" zoomScale="98" zoomScaleSheetLayoutView="98" zoomScalePageLayoutView="0" workbookViewId="0" topLeftCell="A1">
      <selection activeCell="H37" sqref="H37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3" customFormat="1" ht="20.25" customHeight="1">
      <c r="B2" s="926" t="s">
        <v>560</v>
      </c>
      <c r="C2" s="926"/>
      <c r="D2" s="926"/>
      <c r="E2" s="926"/>
      <c r="F2" s="926"/>
      <c r="G2" s="926"/>
      <c r="H2" s="926"/>
      <c r="I2" s="926"/>
      <c r="J2" s="926"/>
      <c r="K2" s="58"/>
      <c r="L2" s="58"/>
    </row>
    <row r="3" spans="2:13" s="23" customFormat="1" ht="15.75" thickBot="1">
      <c r="B3" s="59"/>
      <c r="C3" s="60"/>
      <c r="D3" s="60"/>
      <c r="E3" s="60"/>
      <c r="F3" s="60"/>
      <c r="G3" s="59"/>
      <c r="H3" s="59"/>
      <c r="I3" s="59"/>
      <c r="J3" s="61" t="s">
        <v>60</v>
      </c>
      <c r="K3" s="59"/>
      <c r="L3" s="61"/>
      <c r="M3" s="54"/>
    </row>
    <row r="4" spans="2:13" s="23" customFormat="1" ht="30" customHeight="1">
      <c r="B4" s="927" t="s">
        <v>561</v>
      </c>
      <c r="C4" s="928" t="s">
        <v>914</v>
      </c>
      <c r="D4" s="929"/>
      <c r="E4" s="929"/>
      <c r="F4" s="930"/>
      <c r="G4" s="929" t="s">
        <v>915</v>
      </c>
      <c r="H4" s="929"/>
      <c r="I4" s="929"/>
      <c r="J4" s="930"/>
      <c r="K4" s="62"/>
      <c r="L4" s="62"/>
      <c r="M4" s="54"/>
    </row>
    <row r="5" spans="2:13" s="23" customFormat="1" ht="48" thickBot="1">
      <c r="B5" s="902"/>
      <c r="C5" s="624" t="s">
        <v>565</v>
      </c>
      <c r="D5" s="94" t="s">
        <v>520</v>
      </c>
      <c r="E5" s="94" t="s">
        <v>563</v>
      </c>
      <c r="F5" s="95" t="s">
        <v>564</v>
      </c>
      <c r="G5" s="624" t="s">
        <v>565</v>
      </c>
      <c r="H5" s="94" t="s">
        <v>520</v>
      </c>
      <c r="I5" s="94" t="s">
        <v>563</v>
      </c>
      <c r="J5" s="95" t="s">
        <v>564</v>
      </c>
      <c r="K5" s="63"/>
      <c r="L5" s="63"/>
      <c r="M5" s="54"/>
    </row>
    <row r="6" spans="2:13" s="23" customFormat="1" ht="16.5" thickBot="1">
      <c r="B6" s="625"/>
      <c r="C6" s="218" t="s">
        <v>566</v>
      </c>
      <c r="D6" s="87">
        <v>1</v>
      </c>
      <c r="E6" s="87">
        <v>2</v>
      </c>
      <c r="F6" s="88">
        <v>3</v>
      </c>
      <c r="G6" s="218" t="s">
        <v>566</v>
      </c>
      <c r="H6" s="87">
        <v>1</v>
      </c>
      <c r="I6" s="87">
        <v>2</v>
      </c>
      <c r="J6" s="88">
        <v>3</v>
      </c>
      <c r="K6" s="63"/>
      <c r="L6" s="63"/>
      <c r="M6" s="54"/>
    </row>
    <row r="7" spans="2:13" s="23" customFormat="1" ht="15.75">
      <c r="B7" s="167" t="s">
        <v>111</v>
      </c>
      <c r="C7" s="626">
        <v>53267</v>
      </c>
      <c r="D7" s="243">
        <v>22829</v>
      </c>
      <c r="E7" s="243">
        <v>15219</v>
      </c>
      <c r="F7" s="250">
        <v>2</v>
      </c>
      <c r="G7" s="275">
        <v>60570</v>
      </c>
      <c r="H7" s="243">
        <v>25550</v>
      </c>
      <c r="I7" s="243">
        <v>17510</v>
      </c>
      <c r="J7" s="250">
        <v>2</v>
      </c>
      <c r="K7" s="66"/>
      <c r="L7" s="66"/>
      <c r="M7" s="54"/>
    </row>
    <row r="8" spans="2:13" s="23" customFormat="1" ht="15.75">
      <c r="B8" s="627" t="s">
        <v>112</v>
      </c>
      <c r="C8" s="626">
        <v>54516</v>
      </c>
      <c r="D8" s="221">
        <v>23364</v>
      </c>
      <c r="E8" s="221">
        <v>15576</v>
      </c>
      <c r="F8" s="223">
        <v>2</v>
      </c>
      <c r="G8" s="275">
        <v>60570</v>
      </c>
      <c r="H8" s="243">
        <v>25550</v>
      </c>
      <c r="I8" s="243">
        <v>17510</v>
      </c>
      <c r="J8" s="223">
        <v>2</v>
      </c>
      <c r="K8" s="66"/>
      <c r="L8" s="66"/>
      <c r="M8" s="54"/>
    </row>
    <row r="9" spans="2:13" s="23" customFormat="1" ht="15.75">
      <c r="B9" s="627" t="s">
        <v>113</v>
      </c>
      <c r="C9" s="626">
        <v>57579</v>
      </c>
      <c r="D9" s="221">
        <v>24677</v>
      </c>
      <c r="E9" s="221">
        <v>16451</v>
      </c>
      <c r="F9" s="250">
        <v>2</v>
      </c>
      <c r="G9" s="275">
        <v>60570</v>
      </c>
      <c r="H9" s="243">
        <v>25550</v>
      </c>
      <c r="I9" s="243">
        <v>17510</v>
      </c>
      <c r="J9" s="250">
        <v>2</v>
      </c>
      <c r="K9" s="66"/>
      <c r="L9" s="66"/>
      <c r="M9" s="54"/>
    </row>
    <row r="10" spans="2:13" s="23" customFormat="1" ht="15.75">
      <c r="B10" s="627" t="s">
        <v>114</v>
      </c>
      <c r="C10" s="626">
        <v>57985</v>
      </c>
      <c r="D10" s="221">
        <v>24851</v>
      </c>
      <c r="E10" s="221">
        <v>16567</v>
      </c>
      <c r="F10" s="223">
        <v>2</v>
      </c>
      <c r="G10" s="275">
        <v>60570</v>
      </c>
      <c r="H10" s="243">
        <v>25550</v>
      </c>
      <c r="I10" s="243">
        <v>17510</v>
      </c>
      <c r="J10" s="223">
        <v>2</v>
      </c>
      <c r="K10" s="66"/>
      <c r="L10" s="66"/>
      <c r="M10" s="54"/>
    </row>
    <row r="11" spans="2:13" s="23" customFormat="1" ht="15.75">
      <c r="B11" s="627" t="s">
        <v>115</v>
      </c>
      <c r="C11" s="626">
        <v>56202</v>
      </c>
      <c r="D11" s="221">
        <v>24086</v>
      </c>
      <c r="E11" s="221">
        <v>16058</v>
      </c>
      <c r="F11" s="250">
        <v>2</v>
      </c>
      <c r="G11" s="275">
        <v>60570</v>
      </c>
      <c r="H11" s="243">
        <v>25550</v>
      </c>
      <c r="I11" s="243">
        <v>17510</v>
      </c>
      <c r="J11" s="250">
        <v>2</v>
      </c>
      <c r="K11" s="66"/>
      <c r="L11" s="66"/>
      <c r="M11" s="54"/>
    </row>
    <row r="12" spans="2:13" s="23" customFormat="1" ht="15.75">
      <c r="B12" s="627" t="s">
        <v>116</v>
      </c>
      <c r="C12" s="626">
        <v>57624</v>
      </c>
      <c r="D12" s="221">
        <v>24696</v>
      </c>
      <c r="E12" s="221">
        <v>16464</v>
      </c>
      <c r="F12" s="223">
        <v>2</v>
      </c>
      <c r="G12" s="275">
        <v>60570</v>
      </c>
      <c r="H12" s="243">
        <v>25550</v>
      </c>
      <c r="I12" s="243">
        <v>17510</v>
      </c>
      <c r="J12" s="223">
        <v>2</v>
      </c>
      <c r="K12" s="66"/>
      <c r="L12" s="66"/>
      <c r="M12" s="54"/>
    </row>
    <row r="13" spans="2:13" s="23" customFormat="1" ht="15.75">
      <c r="B13" s="627" t="s">
        <v>117</v>
      </c>
      <c r="C13" s="626">
        <v>57040</v>
      </c>
      <c r="D13" s="221">
        <v>24446</v>
      </c>
      <c r="E13" s="221">
        <v>16297</v>
      </c>
      <c r="F13" s="250">
        <v>2</v>
      </c>
      <c r="G13" s="275">
        <v>60570</v>
      </c>
      <c r="H13" s="243">
        <v>25550</v>
      </c>
      <c r="I13" s="243">
        <v>17510</v>
      </c>
      <c r="J13" s="250">
        <v>2</v>
      </c>
      <c r="K13" s="66"/>
      <c r="L13" s="66"/>
      <c r="M13" s="54"/>
    </row>
    <row r="14" spans="2:13" s="23" customFormat="1" ht="15.75">
      <c r="B14" s="627" t="s">
        <v>118</v>
      </c>
      <c r="C14" s="626">
        <v>57025</v>
      </c>
      <c r="D14" s="221">
        <v>24439</v>
      </c>
      <c r="E14" s="221">
        <v>16293</v>
      </c>
      <c r="F14" s="223">
        <v>2</v>
      </c>
      <c r="G14" s="275">
        <v>60570</v>
      </c>
      <c r="H14" s="243">
        <v>25550</v>
      </c>
      <c r="I14" s="243">
        <v>17510</v>
      </c>
      <c r="J14" s="223">
        <v>2</v>
      </c>
      <c r="K14" s="66"/>
      <c r="L14" s="66"/>
      <c r="M14" s="54"/>
    </row>
    <row r="15" spans="2:13" s="23" customFormat="1" ht="15.75">
      <c r="B15" s="627" t="s">
        <v>119</v>
      </c>
      <c r="C15" s="626">
        <v>57800</v>
      </c>
      <c r="D15" s="221">
        <v>24772</v>
      </c>
      <c r="E15" s="221">
        <v>16514</v>
      </c>
      <c r="F15" s="250">
        <v>2</v>
      </c>
      <c r="G15" s="275">
        <v>60570</v>
      </c>
      <c r="H15" s="243">
        <v>25550</v>
      </c>
      <c r="I15" s="243">
        <v>17510</v>
      </c>
      <c r="J15" s="250">
        <v>2</v>
      </c>
      <c r="K15" s="66"/>
      <c r="L15" s="66"/>
      <c r="M15" s="54"/>
    </row>
    <row r="16" spans="2:13" s="23" customFormat="1" ht="15.75">
      <c r="B16" s="627" t="s">
        <v>120</v>
      </c>
      <c r="C16" s="626">
        <v>58111</v>
      </c>
      <c r="D16" s="221">
        <v>24905</v>
      </c>
      <c r="E16" s="221">
        <v>16603</v>
      </c>
      <c r="F16" s="223">
        <v>2</v>
      </c>
      <c r="G16" s="275">
        <v>60570</v>
      </c>
      <c r="H16" s="243">
        <v>25550</v>
      </c>
      <c r="I16" s="243">
        <v>17510</v>
      </c>
      <c r="J16" s="223">
        <v>2</v>
      </c>
      <c r="K16" s="66"/>
      <c r="L16" s="66"/>
      <c r="M16" s="54"/>
    </row>
    <row r="17" spans="2:13" s="23" customFormat="1" ht="15.75">
      <c r="B17" s="627" t="s">
        <v>121</v>
      </c>
      <c r="C17" s="626">
        <v>56630</v>
      </c>
      <c r="D17" s="221">
        <v>24270</v>
      </c>
      <c r="E17" s="221">
        <v>16180</v>
      </c>
      <c r="F17" s="250">
        <v>2</v>
      </c>
      <c r="G17" s="275">
        <v>60570</v>
      </c>
      <c r="H17" s="243">
        <v>25550</v>
      </c>
      <c r="I17" s="243">
        <v>17510</v>
      </c>
      <c r="J17" s="250">
        <v>2</v>
      </c>
      <c r="K17" s="66"/>
      <c r="L17" s="66"/>
      <c r="M17" s="54"/>
    </row>
    <row r="18" spans="2:13" s="23" customFormat="1" ht="16.5" thickBot="1">
      <c r="B18" s="628" t="s">
        <v>122</v>
      </c>
      <c r="C18" s="626">
        <v>57761</v>
      </c>
      <c r="D18" s="224">
        <v>24755</v>
      </c>
      <c r="E18" s="224">
        <v>16503</v>
      </c>
      <c r="F18" s="223">
        <v>2</v>
      </c>
      <c r="G18" s="275">
        <v>60570</v>
      </c>
      <c r="H18" s="243">
        <v>25550</v>
      </c>
      <c r="I18" s="243">
        <v>17510</v>
      </c>
      <c r="J18" s="223">
        <v>2</v>
      </c>
      <c r="K18" s="66"/>
      <c r="L18" s="66"/>
      <c r="M18" s="54"/>
    </row>
    <row r="19" spans="2:13" s="23" customFormat="1" ht="16.5" thickBot="1">
      <c r="B19" s="629" t="s">
        <v>21</v>
      </c>
      <c r="C19" s="630">
        <f aca="true" t="shared" si="0" ref="C19:J19">SUM(C7:C18)</f>
        <v>681540</v>
      </c>
      <c r="D19" s="631">
        <f t="shared" si="0"/>
        <v>292090</v>
      </c>
      <c r="E19" s="631">
        <f t="shared" si="0"/>
        <v>194725</v>
      </c>
      <c r="F19" s="632">
        <f t="shared" si="0"/>
        <v>24</v>
      </c>
      <c r="G19" s="633">
        <f t="shared" si="0"/>
        <v>726840</v>
      </c>
      <c r="H19" s="631">
        <f t="shared" si="0"/>
        <v>306600</v>
      </c>
      <c r="I19" s="631">
        <f t="shared" si="0"/>
        <v>210120</v>
      </c>
      <c r="J19" s="632">
        <f t="shared" si="0"/>
        <v>24</v>
      </c>
      <c r="K19" s="66"/>
      <c r="L19" s="66"/>
      <c r="M19" s="54"/>
    </row>
    <row r="20" spans="2:13" s="23" customFormat="1" ht="16.5" thickBot="1">
      <c r="B20" s="634" t="s">
        <v>123</v>
      </c>
      <c r="C20" s="635">
        <f>C19/12</f>
        <v>56795</v>
      </c>
      <c r="D20" s="635">
        <f>D19/12</f>
        <v>24340.833333333332</v>
      </c>
      <c r="E20" s="635">
        <f>E19/12</f>
        <v>16227.083333333334</v>
      </c>
      <c r="F20" s="637">
        <v>2</v>
      </c>
      <c r="G20" s="635">
        <f>G19/12</f>
        <v>60570</v>
      </c>
      <c r="H20" s="635">
        <f>H19/12</f>
        <v>25550</v>
      </c>
      <c r="I20" s="635">
        <f>I19/12</f>
        <v>17510</v>
      </c>
      <c r="J20" s="637">
        <v>2</v>
      </c>
      <c r="K20" s="66"/>
      <c r="L20" s="66"/>
      <c r="M20" s="54"/>
    </row>
    <row r="21" spans="2:12" s="23" customFormat="1" ht="20.25" customHeight="1">
      <c r="B21" s="926" t="s">
        <v>562</v>
      </c>
      <c r="C21" s="926"/>
      <c r="D21" s="926"/>
      <c r="E21" s="926"/>
      <c r="F21" s="926"/>
      <c r="G21" s="926"/>
      <c r="H21" s="926"/>
      <c r="I21" s="926"/>
      <c r="J21" s="926"/>
      <c r="K21" s="926"/>
      <c r="L21" s="926"/>
    </row>
    <row r="22" spans="2:12" s="23" customFormat="1" ht="15.75" thickBot="1">
      <c r="B22" s="70"/>
      <c r="C22" s="71"/>
      <c r="D22" s="71"/>
      <c r="E22" s="71"/>
      <c r="F22" s="71"/>
      <c r="G22" s="70"/>
      <c r="H22" s="66"/>
      <c r="I22" s="66"/>
      <c r="J22" s="66"/>
      <c r="K22" s="59"/>
      <c r="L22" s="61" t="s">
        <v>60</v>
      </c>
    </row>
    <row r="23" spans="2:12" s="23" customFormat="1" ht="30" customHeight="1">
      <c r="B23" s="907" t="s">
        <v>561</v>
      </c>
      <c r="C23" s="932" t="s">
        <v>742</v>
      </c>
      <c r="D23" s="929"/>
      <c r="E23" s="929"/>
      <c r="F23" s="929"/>
      <c r="G23" s="930"/>
      <c r="H23" s="928" t="s">
        <v>743</v>
      </c>
      <c r="I23" s="929"/>
      <c r="J23" s="929"/>
      <c r="K23" s="929"/>
      <c r="L23" s="930"/>
    </row>
    <row r="24" spans="2:12" s="23" customFormat="1" ht="30" customHeight="1" thickBot="1">
      <c r="B24" s="931"/>
      <c r="C24" s="94" t="s">
        <v>565</v>
      </c>
      <c r="D24" s="94" t="s">
        <v>520</v>
      </c>
      <c r="E24" s="94" t="s">
        <v>563</v>
      </c>
      <c r="F24" s="94" t="s">
        <v>564</v>
      </c>
      <c r="G24" s="638" t="s">
        <v>567</v>
      </c>
      <c r="H24" s="94" t="s">
        <v>565</v>
      </c>
      <c r="I24" s="94" t="s">
        <v>520</v>
      </c>
      <c r="J24" s="94" t="s">
        <v>563</v>
      </c>
      <c r="K24" s="94" t="s">
        <v>564</v>
      </c>
      <c r="L24" s="638" t="s">
        <v>567</v>
      </c>
    </row>
    <row r="25" spans="2:12" s="23" customFormat="1" ht="16.5" thickBot="1">
      <c r="B25" s="639"/>
      <c r="C25" s="87" t="s">
        <v>566</v>
      </c>
      <c r="D25" s="87">
        <v>1</v>
      </c>
      <c r="E25" s="87">
        <v>2</v>
      </c>
      <c r="F25" s="87">
        <v>3</v>
      </c>
      <c r="G25" s="640">
        <v>4</v>
      </c>
      <c r="H25" s="87" t="s">
        <v>566</v>
      </c>
      <c r="I25" s="87">
        <v>1</v>
      </c>
      <c r="J25" s="87">
        <v>2</v>
      </c>
      <c r="K25" s="87">
        <v>3</v>
      </c>
      <c r="L25" s="640">
        <v>4</v>
      </c>
    </row>
    <row r="26" spans="2:12" s="23" customFormat="1" ht="15.75">
      <c r="B26" s="641" t="s">
        <v>111</v>
      </c>
      <c r="C26" s="243">
        <v>84284</v>
      </c>
      <c r="D26" s="243">
        <v>36122</v>
      </c>
      <c r="E26" s="605">
        <v>24081</v>
      </c>
      <c r="F26" s="605">
        <v>2</v>
      </c>
      <c r="G26" s="606"/>
      <c r="H26" s="280">
        <v>95827</v>
      </c>
      <c r="I26" s="243">
        <v>40427</v>
      </c>
      <c r="J26" s="605">
        <v>27700</v>
      </c>
      <c r="K26" s="605">
        <v>2</v>
      </c>
      <c r="L26" s="606"/>
    </row>
    <row r="27" spans="2:12" s="23" customFormat="1" ht="15.75">
      <c r="B27" s="642" t="s">
        <v>112</v>
      </c>
      <c r="C27" s="243">
        <v>85944</v>
      </c>
      <c r="D27" s="221">
        <v>36652</v>
      </c>
      <c r="E27" s="609">
        <v>24646</v>
      </c>
      <c r="F27" s="609">
        <v>2</v>
      </c>
      <c r="G27" s="610"/>
      <c r="H27" s="280">
        <v>95827</v>
      </c>
      <c r="I27" s="243">
        <v>40427</v>
      </c>
      <c r="J27" s="605">
        <v>27700</v>
      </c>
      <c r="K27" s="609">
        <v>2</v>
      </c>
      <c r="L27" s="610"/>
    </row>
    <row r="28" spans="2:12" s="23" customFormat="1" ht="15.75">
      <c r="B28" s="642" t="s">
        <v>113</v>
      </c>
      <c r="C28" s="243">
        <v>91106</v>
      </c>
      <c r="D28" s="221">
        <v>39046</v>
      </c>
      <c r="E28" s="605">
        <v>26030</v>
      </c>
      <c r="F28" s="605">
        <v>2</v>
      </c>
      <c r="G28" s="610"/>
      <c r="H28" s="280">
        <v>95827</v>
      </c>
      <c r="I28" s="243">
        <v>40427</v>
      </c>
      <c r="J28" s="605">
        <v>27700</v>
      </c>
      <c r="K28" s="605">
        <v>2</v>
      </c>
      <c r="L28" s="610"/>
    </row>
    <row r="29" spans="2:12" s="23" customFormat="1" ht="15.75">
      <c r="B29" s="642" t="s">
        <v>114</v>
      </c>
      <c r="C29" s="243">
        <v>90749</v>
      </c>
      <c r="D29" s="221">
        <v>38321</v>
      </c>
      <c r="E29" s="609">
        <v>26214</v>
      </c>
      <c r="F29" s="609">
        <v>2</v>
      </c>
      <c r="G29" s="610"/>
      <c r="H29" s="280">
        <v>95827</v>
      </c>
      <c r="I29" s="243">
        <v>40427</v>
      </c>
      <c r="J29" s="605">
        <v>27700</v>
      </c>
      <c r="K29" s="609">
        <v>2</v>
      </c>
      <c r="L29" s="610"/>
    </row>
    <row r="30" spans="2:12" s="23" customFormat="1" ht="15.75">
      <c r="B30" s="642" t="s">
        <v>115</v>
      </c>
      <c r="C30" s="243">
        <v>88927</v>
      </c>
      <c r="D30" s="221">
        <v>38111</v>
      </c>
      <c r="E30" s="605">
        <v>25408</v>
      </c>
      <c r="F30" s="605">
        <v>2</v>
      </c>
      <c r="G30" s="610"/>
      <c r="H30" s="280">
        <v>95827</v>
      </c>
      <c r="I30" s="243">
        <v>40427</v>
      </c>
      <c r="J30" s="605">
        <v>27700</v>
      </c>
      <c r="K30" s="605">
        <v>2</v>
      </c>
      <c r="L30" s="610"/>
    </row>
    <row r="31" spans="2:12" s="23" customFormat="1" ht="15.75">
      <c r="B31" s="642" t="s">
        <v>116</v>
      </c>
      <c r="C31" s="243">
        <v>91178</v>
      </c>
      <c r="D31" s="221">
        <v>39076</v>
      </c>
      <c r="E31" s="609">
        <v>26051</v>
      </c>
      <c r="F31" s="609">
        <v>2</v>
      </c>
      <c r="G31" s="610"/>
      <c r="H31" s="280">
        <v>95827</v>
      </c>
      <c r="I31" s="243">
        <v>40427</v>
      </c>
      <c r="J31" s="605">
        <v>27700</v>
      </c>
      <c r="K31" s="609">
        <v>2</v>
      </c>
      <c r="L31" s="610"/>
    </row>
    <row r="32" spans="2:12" s="23" customFormat="1" ht="15.75">
      <c r="B32" s="642" t="s">
        <v>117</v>
      </c>
      <c r="C32" s="243">
        <v>90252</v>
      </c>
      <c r="D32" s="221">
        <v>38680</v>
      </c>
      <c r="E32" s="605">
        <v>25786</v>
      </c>
      <c r="F32" s="605">
        <v>2</v>
      </c>
      <c r="G32" s="610"/>
      <c r="H32" s="280">
        <v>95839</v>
      </c>
      <c r="I32" s="243">
        <v>40427</v>
      </c>
      <c r="J32" s="605">
        <v>27706</v>
      </c>
      <c r="K32" s="605">
        <v>2</v>
      </c>
      <c r="L32" s="610"/>
    </row>
    <row r="33" spans="2:12" s="23" customFormat="1" ht="15.75">
      <c r="B33" s="642" t="s">
        <v>118</v>
      </c>
      <c r="C33" s="243">
        <v>90229</v>
      </c>
      <c r="D33" s="221">
        <v>38669</v>
      </c>
      <c r="E33" s="609">
        <v>25780</v>
      </c>
      <c r="F33" s="609">
        <v>2</v>
      </c>
      <c r="G33" s="610"/>
      <c r="H33" s="280">
        <v>95839</v>
      </c>
      <c r="I33" s="243">
        <v>40427</v>
      </c>
      <c r="J33" s="605">
        <v>27706</v>
      </c>
      <c r="K33" s="609">
        <v>2</v>
      </c>
      <c r="L33" s="610"/>
    </row>
    <row r="34" spans="2:12" s="23" customFormat="1" ht="15.75">
      <c r="B34" s="642" t="s">
        <v>119</v>
      </c>
      <c r="C34" s="243">
        <v>90456</v>
      </c>
      <c r="D34" s="221">
        <v>38196</v>
      </c>
      <c r="E34" s="605">
        <v>26130</v>
      </c>
      <c r="F34" s="605">
        <v>2</v>
      </c>
      <c r="G34" s="610"/>
      <c r="H34" s="280">
        <v>95839</v>
      </c>
      <c r="I34" s="243">
        <v>40427</v>
      </c>
      <c r="J34" s="605">
        <v>27706</v>
      </c>
      <c r="K34" s="605">
        <v>2</v>
      </c>
      <c r="L34" s="610"/>
    </row>
    <row r="35" spans="2:12" s="23" customFormat="1" ht="15.75">
      <c r="B35" s="642" t="s">
        <v>120</v>
      </c>
      <c r="C35" s="243">
        <v>90949</v>
      </c>
      <c r="D35" s="221">
        <v>38407</v>
      </c>
      <c r="E35" s="609">
        <v>26271</v>
      </c>
      <c r="F35" s="609">
        <v>2</v>
      </c>
      <c r="G35" s="610"/>
      <c r="H35" s="280">
        <v>95839</v>
      </c>
      <c r="I35" s="243">
        <v>40427</v>
      </c>
      <c r="J35" s="605">
        <v>27706</v>
      </c>
      <c r="K35" s="609">
        <v>2</v>
      </c>
      <c r="L35" s="610"/>
    </row>
    <row r="36" spans="2:12" s="23" customFormat="1" ht="15.75">
      <c r="B36" s="642" t="s">
        <v>121</v>
      </c>
      <c r="C36" s="243">
        <v>89604</v>
      </c>
      <c r="D36" s="221">
        <v>38402</v>
      </c>
      <c r="E36" s="605">
        <v>25601</v>
      </c>
      <c r="F36" s="605">
        <v>2</v>
      </c>
      <c r="G36" s="610"/>
      <c r="H36" s="280">
        <v>95839</v>
      </c>
      <c r="I36" s="243">
        <v>40427</v>
      </c>
      <c r="J36" s="605">
        <v>27706</v>
      </c>
      <c r="K36" s="605">
        <v>2</v>
      </c>
      <c r="L36" s="610"/>
    </row>
    <row r="37" spans="2:12" s="23" customFormat="1" ht="16.5" thickBot="1">
      <c r="B37" s="643" t="s">
        <v>122</v>
      </c>
      <c r="C37" s="243">
        <v>90393</v>
      </c>
      <c r="D37" s="224">
        <v>38169</v>
      </c>
      <c r="E37" s="609">
        <v>26112</v>
      </c>
      <c r="F37" s="609">
        <v>2</v>
      </c>
      <c r="G37" s="619"/>
      <c r="H37" s="280">
        <v>95843</v>
      </c>
      <c r="I37" s="243">
        <v>40427</v>
      </c>
      <c r="J37" s="605">
        <v>27708</v>
      </c>
      <c r="K37" s="609">
        <v>2</v>
      </c>
      <c r="L37" s="619"/>
    </row>
    <row r="38" spans="2:12" s="23" customFormat="1" ht="16.5" thickBot="1">
      <c r="B38" s="644" t="s">
        <v>21</v>
      </c>
      <c r="C38" s="631">
        <f>SUM(C26:C37)</f>
        <v>1074071</v>
      </c>
      <c r="D38" s="631">
        <f>SUM(D26:D37)</f>
        <v>457851</v>
      </c>
      <c r="E38" s="631">
        <f>SUM(E26:E37)</f>
        <v>308110</v>
      </c>
      <c r="F38" s="645">
        <f>SUM(F26:F37)</f>
        <v>24</v>
      </c>
      <c r="G38" s="646"/>
      <c r="H38" s="650">
        <f>SUM(H26:H37)</f>
        <v>1150000</v>
      </c>
      <c r="I38" s="631">
        <f>SUM(I26:I37)</f>
        <v>485124</v>
      </c>
      <c r="J38" s="645">
        <f>SUM(J26:J37)</f>
        <v>332438</v>
      </c>
      <c r="K38" s="645">
        <f>SUM(K26:K37)</f>
        <v>24</v>
      </c>
      <c r="L38" s="646"/>
    </row>
    <row r="39" spans="2:12" s="23" customFormat="1" ht="16.5" thickBot="1">
      <c r="B39" s="647" t="s">
        <v>123</v>
      </c>
      <c r="C39" s="636">
        <f>C38/12</f>
        <v>89505.91666666667</v>
      </c>
      <c r="D39" s="636">
        <f>D38/12</f>
        <v>38154.25</v>
      </c>
      <c r="E39" s="636">
        <f>E38/12</f>
        <v>25675.833333333332</v>
      </c>
      <c r="F39" s="648">
        <v>2</v>
      </c>
      <c r="G39" s="649"/>
      <c r="H39" s="282">
        <f>H38/12</f>
        <v>95833.33333333333</v>
      </c>
      <c r="I39" s="282">
        <f>I38/12</f>
        <v>40427</v>
      </c>
      <c r="J39" s="282">
        <f>J38/12</f>
        <v>27703.166666666668</v>
      </c>
      <c r="K39" s="648">
        <v>2</v>
      </c>
      <c r="L39" s="649"/>
    </row>
    <row r="40" spans="2:12" s="23" customFormat="1" ht="15">
      <c r="B40" s="75"/>
      <c r="C40" s="76"/>
      <c r="D40" s="76"/>
      <c r="E40" s="66"/>
      <c r="F40" s="66"/>
      <c r="G40" s="66"/>
      <c r="H40" s="76"/>
      <c r="I40" s="76"/>
      <c r="J40" s="66"/>
      <c r="K40" s="66"/>
      <c r="L40" s="66"/>
    </row>
    <row r="41" spans="2:12" s="23" customFormat="1" ht="15">
      <c r="B41" s="75"/>
      <c r="C41" s="76"/>
      <c r="D41" s="76"/>
      <c r="E41" s="66"/>
      <c r="F41" s="66"/>
      <c r="G41" s="66"/>
      <c r="H41" s="76"/>
      <c r="I41" s="76"/>
      <c r="J41" s="66"/>
      <c r="K41" s="66"/>
      <c r="L41" s="66"/>
    </row>
    <row r="42" spans="2:12" ht="12.7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</sheetData>
  <sheetProtection/>
  <mergeCells count="8">
    <mergeCell ref="B2:J2"/>
    <mergeCell ref="B4:B5"/>
    <mergeCell ref="C4:F4"/>
    <mergeCell ref="G4:J4"/>
    <mergeCell ref="B21:L21"/>
    <mergeCell ref="B23:B24"/>
    <mergeCell ref="C23:G23"/>
    <mergeCell ref="H23:L23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70" r:id="rId1"/>
  <rowBreaks count="1" manualBreakCount="1">
    <brk id="39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2:U26"/>
  <sheetViews>
    <sheetView showGridLines="0" view="pageBreakPreview" zoomScale="77" zoomScaleNormal="85" zoomScaleSheetLayoutView="77" zoomScalePageLayoutView="0" workbookViewId="0" topLeftCell="C1">
      <selection activeCell="P39" sqref="P3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708</v>
      </c>
      <c r="U2" s="40"/>
    </row>
    <row r="4" ht="15.75">
      <c r="A4" s="37"/>
    </row>
    <row r="5" spans="1:21" ht="15.75">
      <c r="A5" s="37"/>
      <c r="B5" s="800" t="s">
        <v>591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933" t="s">
        <v>592</v>
      </c>
      <c r="C7" s="935" t="s">
        <v>593</v>
      </c>
      <c r="D7" s="826" t="s">
        <v>594</v>
      </c>
      <c r="E7" s="160" t="s">
        <v>595</v>
      </c>
      <c r="F7" s="826" t="s">
        <v>744</v>
      </c>
      <c r="G7" s="826" t="s">
        <v>898</v>
      </c>
      <c r="H7" s="826" t="s">
        <v>596</v>
      </c>
      <c r="I7" s="826" t="s">
        <v>597</v>
      </c>
      <c r="J7" s="826" t="s">
        <v>598</v>
      </c>
      <c r="K7" s="826" t="s">
        <v>599</v>
      </c>
      <c r="L7" s="826" t="s">
        <v>600</v>
      </c>
      <c r="M7" s="826" t="s">
        <v>601</v>
      </c>
      <c r="N7" s="803" t="s">
        <v>899</v>
      </c>
      <c r="O7" s="751"/>
      <c r="P7" s="829" t="s">
        <v>900</v>
      </c>
      <c r="Q7" s="835" t="s">
        <v>901</v>
      </c>
    </row>
    <row r="8" spans="2:17" ht="42.75" customHeight="1" thickBot="1">
      <c r="B8" s="934"/>
      <c r="C8" s="936"/>
      <c r="D8" s="827"/>
      <c r="E8" s="161" t="s">
        <v>602</v>
      </c>
      <c r="F8" s="827"/>
      <c r="G8" s="827"/>
      <c r="H8" s="827"/>
      <c r="I8" s="827"/>
      <c r="J8" s="827"/>
      <c r="K8" s="827"/>
      <c r="L8" s="827"/>
      <c r="M8" s="827"/>
      <c r="N8" s="127" t="s">
        <v>603</v>
      </c>
      <c r="O8" s="127" t="s">
        <v>604</v>
      </c>
      <c r="P8" s="830"/>
      <c r="Q8" s="836"/>
    </row>
    <row r="9" spans="2:17" ht="19.5" customHeight="1">
      <c r="B9" s="162" t="s">
        <v>605</v>
      </c>
      <c r="C9" s="264"/>
      <c r="D9" s="247"/>
      <c r="E9" s="247"/>
      <c r="F9" s="243"/>
      <c r="G9" s="243"/>
      <c r="H9" s="248"/>
      <c r="I9" s="248"/>
      <c r="J9" s="248"/>
      <c r="K9" s="248"/>
      <c r="L9" s="248"/>
      <c r="M9" s="248"/>
      <c r="N9" s="243"/>
      <c r="O9" s="249"/>
      <c r="P9" s="243"/>
      <c r="Q9" s="250"/>
    </row>
    <row r="10" spans="2:17" ht="19.5" customHeight="1">
      <c r="B10" s="163" t="s">
        <v>606</v>
      </c>
      <c r="C10" s="265"/>
      <c r="D10" s="251"/>
      <c r="E10" s="251"/>
      <c r="F10" s="221"/>
      <c r="G10" s="222"/>
      <c r="H10" s="251"/>
      <c r="I10" s="251"/>
      <c r="J10" s="251"/>
      <c r="K10" s="251"/>
      <c r="L10" s="251"/>
      <c r="M10" s="251"/>
      <c r="N10" s="252"/>
      <c r="O10" s="222"/>
      <c r="P10" s="221"/>
      <c r="Q10" s="223"/>
    </row>
    <row r="11" spans="2:17" ht="19.5" customHeight="1">
      <c r="B11" s="163" t="s">
        <v>606</v>
      </c>
      <c r="C11" s="265"/>
      <c r="D11" s="251"/>
      <c r="E11" s="251"/>
      <c r="F11" s="221"/>
      <c r="G11" s="222"/>
      <c r="H11" s="251"/>
      <c r="I11" s="251"/>
      <c r="J11" s="251"/>
      <c r="K11" s="251"/>
      <c r="L11" s="251"/>
      <c r="M11" s="251"/>
      <c r="N11" s="252"/>
      <c r="O11" s="222"/>
      <c r="P11" s="221"/>
      <c r="Q11" s="223"/>
    </row>
    <row r="12" spans="2:17" ht="19.5" customHeight="1">
      <c r="B12" s="163" t="s">
        <v>606</v>
      </c>
      <c r="C12" s="265"/>
      <c r="D12" s="251"/>
      <c r="E12" s="251"/>
      <c r="F12" s="221"/>
      <c r="G12" s="222"/>
      <c r="H12" s="251"/>
      <c r="I12" s="251"/>
      <c r="J12" s="251"/>
      <c r="K12" s="251"/>
      <c r="L12" s="251"/>
      <c r="M12" s="251"/>
      <c r="N12" s="252"/>
      <c r="O12" s="222"/>
      <c r="P12" s="221"/>
      <c r="Q12" s="223"/>
    </row>
    <row r="13" spans="2:17" ht="19.5" customHeight="1">
      <c r="B13" s="163" t="s">
        <v>606</v>
      </c>
      <c r="C13" s="265"/>
      <c r="D13" s="251"/>
      <c r="E13" s="251"/>
      <c r="F13" s="221"/>
      <c r="G13" s="222"/>
      <c r="H13" s="251"/>
      <c r="I13" s="251"/>
      <c r="J13" s="251"/>
      <c r="K13" s="251"/>
      <c r="L13" s="251"/>
      <c r="M13" s="251"/>
      <c r="N13" s="252"/>
      <c r="O13" s="222"/>
      <c r="P13" s="221"/>
      <c r="Q13" s="223"/>
    </row>
    <row r="14" spans="2:17" ht="19.5" customHeight="1">
      <c r="B14" s="163" t="s">
        <v>606</v>
      </c>
      <c r="C14" s="265"/>
      <c r="D14" s="251"/>
      <c r="E14" s="251"/>
      <c r="F14" s="221"/>
      <c r="G14" s="222"/>
      <c r="H14" s="251"/>
      <c r="I14" s="251"/>
      <c r="J14" s="251"/>
      <c r="K14" s="251"/>
      <c r="L14" s="251"/>
      <c r="M14" s="251"/>
      <c r="N14" s="252"/>
      <c r="O14" s="222"/>
      <c r="P14" s="221"/>
      <c r="Q14" s="223"/>
    </row>
    <row r="15" spans="2:17" ht="19.5" customHeight="1">
      <c r="B15" s="164" t="s">
        <v>607</v>
      </c>
      <c r="C15" s="265"/>
      <c r="D15" s="251"/>
      <c r="E15" s="251"/>
      <c r="F15" s="221"/>
      <c r="G15" s="222"/>
      <c r="H15" s="251"/>
      <c r="I15" s="251"/>
      <c r="J15" s="251"/>
      <c r="K15" s="251"/>
      <c r="L15" s="251"/>
      <c r="M15" s="251"/>
      <c r="N15" s="252"/>
      <c r="O15" s="222"/>
      <c r="P15" s="221"/>
      <c r="Q15" s="223"/>
    </row>
    <row r="16" spans="2:17" ht="19.5" customHeight="1">
      <c r="B16" s="163" t="s">
        <v>606</v>
      </c>
      <c r="C16" s="265"/>
      <c r="D16" s="251"/>
      <c r="E16" s="251"/>
      <c r="F16" s="221"/>
      <c r="G16" s="222"/>
      <c r="H16" s="251"/>
      <c r="I16" s="251"/>
      <c r="J16" s="251"/>
      <c r="K16" s="251"/>
      <c r="L16" s="251"/>
      <c r="M16" s="251"/>
      <c r="N16" s="252"/>
      <c r="O16" s="222"/>
      <c r="P16" s="221"/>
      <c r="Q16" s="223"/>
    </row>
    <row r="17" spans="2:17" ht="19.5" customHeight="1">
      <c r="B17" s="163" t="s">
        <v>606</v>
      </c>
      <c r="C17" s="265"/>
      <c r="D17" s="251"/>
      <c r="E17" s="251"/>
      <c r="F17" s="221"/>
      <c r="G17" s="222"/>
      <c r="H17" s="251"/>
      <c r="I17" s="251"/>
      <c r="J17" s="251"/>
      <c r="K17" s="251"/>
      <c r="L17" s="251"/>
      <c r="M17" s="251"/>
      <c r="N17" s="252"/>
      <c r="O17" s="222"/>
      <c r="P17" s="221"/>
      <c r="Q17" s="223"/>
    </row>
    <row r="18" spans="2:17" ht="19.5" customHeight="1">
      <c r="B18" s="163" t="s">
        <v>606</v>
      </c>
      <c r="C18" s="265"/>
      <c r="D18" s="251"/>
      <c r="E18" s="251"/>
      <c r="F18" s="221"/>
      <c r="G18" s="222"/>
      <c r="H18" s="251"/>
      <c r="I18" s="251"/>
      <c r="J18" s="251"/>
      <c r="K18" s="251"/>
      <c r="L18" s="251"/>
      <c r="M18" s="251"/>
      <c r="N18" s="252"/>
      <c r="O18" s="222"/>
      <c r="P18" s="221"/>
      <c r="Q18" s="223"/>
    </row>
    <row r="19" spans="2:17" ht="19.5" customHeight="1">
      <c r="B19" s="163" t="s">
        <v>606</v>
      </c>
      <c r="C19" s="265"/>
      <c r="D19" s="251"/>
      <c r="E19" s="251"/>
      <c r="F19" s="221"/>
      <c r="G19" s="222"/>
      <c r="H19" s="251"/>
      <c r="I19" s="251"/>
      <c r="J19" s="251"/>
      <c r="K19" s="251"/>
      <c r="L19" s="251"/>
      <c r="M19" s="251"/>
      <c r="N19" s="252"/>
      <c r="O19" s="222"/>
      <c r="P19" s="221"/>
      <c r="Q19" s="223"/>
    </row>
    <row r="20" spans="2:17" ht="19.5" customHeight="1" thickBot="1">
      <c r="B20" s="296" t="s">
        <v>606</v>
      </c>
      <c r="C20" s="297"/>
      <c r="D20" s="254"/>
      <c r="E20" s="254"/>
      <c r="F20" s="244"/>
      <c r="G20" s="245"/>
      <c r="H20" s="254"/>
      <c r="I20" s="254"/>
      <c r="J20" s="254"/>
      <c r="K20" s="254"/>
      <c r="L20" s="254"/>
      <c r="M20" s="254"/>
      <c r="N20" s="273"/>
      <c r="O20" s="224"/>
      <c r="P20" s="224"/>
      <c r="Q20" s="225"/>
    </row>
    <row r="21" spans="2:17" ht="19.5" customHeight="1" thickBot="1">
      <c r="B21" s="937" t="s">
        <v>608</v>
      </c>
      <c r="C21" s="938"/>
      <c r="D21" s="938"/>
      <c r="E21" s="939"/>
      <c r="F21" s="246"/>
      <c r="G21" s="260"/>
      <c r="H21" s="306"/>
      <c r="I21" s="307"/>
      <c r="J21" s="307"/>
      <c r="K21" s="307"/>
      <c r="L21" s="307"/>
      <c r="M21" s="308"/>
      <c r="N21" s="246"/>
      <c r="O21" s="257"/>
      <c r="P21" s="246"/>
      <c r="Q21" s="260"/>
    </row>
    <row r="22" spans="2:17" ht="19.5" customHeight="1" thickBot="1">
      <c r="B22" s="937" t="s">
        <v>609</v>
      </c>
      <c r="C22" s="938"/>
      <c r="D22" s="938"/>
      <c r="E22" s="939"/>
      <c r="F22" s="300"/>
      <c r="G22" s="299"/>
      <c r="H22" s="27"/>
      <c r="I22" s="27"/>
      <c r="J22" s="27"/>
      <c r="K22" s="27"/>
      <c r="L22" s="27"/>
      <c r="M22" s="27"/>
      <c r="N22" s="27"/>
      <c r="O22" s="165"/>
      <c r="P22" s="304"/>
      <c r="Q22" s="302"/>
    </row>
    <row r="23" spans="2:17" ht="19.5" customHeight="1" thickBot="1">
      <c r="B23" s="937" t="s">
        <v>610</v>
      </c>
      <c r="C23" s="938"/>
      <c r="D23" s="938"/>
      <c r="E23" s="939"/>
      <c r="F23" s="301"/>
      <c r="G23" s="298"/>
      <c r="H23" s="27"/>
      <c r="I23" s="27"/>
      <c r="J23" s="27"/>
      <c r="K23" s="27"/>
      <c r="L23" s="27"/>
      <c r="M23" s="27"/>
      <c r="N23" s="27"/>
      <c r="O23" s="165"/>
      <c r="P23" s="305"/>
      <c r="Q23" s="303"/>
    </row>
    <row r="24" spans="3:13" ht="15.75">
      <c r="C24" s="817" t="s">
        <v>797</v>
      </c>
      <c r="D24" s="817"/>
      <c r="E24" s="817"/>
      <c r="F24" s="817"/>
      <c r="G24" s="817"/>
      <c r="H24" s="27"/>
      <c r="I24" s="27"/>
      <c r="J24" s="27"/>
      <c r="K24" s="27"/>
      <c r="L24" s="27"/>
      <c r="M24" s="27"/>
    </row>
    <row r="25" spans="2:13" ht="15.75">
      <c r="B25" s="114"/>
      <c r="C25" s="114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9">
    <mergeCell ref="C24:G24"/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3:I55"/>
  <sheetViews>
    <sheetView zoomScalePageLayoutView="0" workbookViewId="0" topLeftCell="A4">
      <selection activeCell="G27" sqref="G27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t="s">
        <v>704</v>
      </c>
    </row>
    <row r="4" ht="13.5" thickBot="1"/>
    <row r="5" spans="1:7" ht="13.5" thickBot="1">
      <c r="A5" s="940" t="s">
        <v>745</v>
      </c>
      <c r="B5" s="941"/>
      <c r="C5" s="941"/>
      <c r="D5" s="941"/>
      <c r="E5" s="941"/>
      <c r="F5" s="941"/>
      <c r="G5" s="942"/>
    </row>
    <row r="6" spans="1:7" ht="12.75">
      <c r="A6" s="522"/>
      <c r="B6" s="522"/>
      <c r="C6" s="522"/>
      <c r="D6" s="522"/>
      <c r="E6" s="522"/>
      <c r="F6" s="522"/>
      <c r="G6" s="522"/>
    </row>
    <row r="7" spans="1:7" ht="12.75">
      <c r="A7" s="522"/>
      <c r="B7" s="522"/>
      <c r="C7" s="522"/>
      <c r="D7" s="522"/>
      <c r="E7" s="522"/>
      <c r="F7" s="522"/>
      <c r="G7" s="522"/>
    </row>
    <row r="8" spans="1:7" ht="12.75">
      <c r="A8" s="522"/>
      <c r="B8" s="522"/>
      <c r="C8" s="522"/>
      <c r="D8" s="522"/>
      <c r="E8" s="522"/>
      <c r="F8" s="522"/>
      <c r="G8" s="522" t="s">
        <v>60</v>
      </c>
    </row>
    <row r="9" spans="1:7" ht="38.25">
      <c r="A9" s="523" t="s">
        <v>2</v>
      </c>
      <c r="B9" s="524" t="s">
        <v>97</v>
      </c>
      <c r="C9" s="525" t="s">
        <v>902</v>
      </c>
      <c r="D9" s="525" t="s">
        <v>880</v>
      </c>
      <c r="E9" s="525" t="s">
        <v>881</v>
      </c>
      <c r="F9" s="525" t="s">
        <v>882</v>
      </c>
      <c r="G9" s="525" t="s">
        <v>883</v>
      </c>
    </row>
    <row r="10" spans="1:7" ht="12.75">
      <c r="A10" s="526"/>
      <c r="B10" s="526" t="s">
        <v>42</v>
      </c>
      <c r="C10" s="526"/>
      <c r="D10" s="526"/>
      <c r="E10" s="526"/>
      <c r="F10" s="526"/>
      <c r="G10" s="526"/>
    </row>
    <row r="11" spans="1:7" ht="12.75">
      <c r="A11" s="526" t="s">
        <v>99</v>
      </c>
      <c r="B11" s="526" t="s">
        <v>813</v>
      </c>
      <c r="C11" s="527">
        <v>883090</v>
      </c>
      <c r="D11" s="527">
        <v>12030000</v>
      </c>
      <c r="E11" s="527">
        <v>20270000</v>
      </c>
      <c r="F11" s="527">
        <v>20600000</v>
      </c>
      <c r="G11" s="527">
        <v>47570000</v>
      </c>
    </row>
    <row r="12" spans="1:7" ht="12.75">
      <c r="A12" s="526" t="s">
        <v>100</v>
      </c>
      <c r="B12" s="526" t="s">
        <v>814</v>
      </c>
      <c r="C12" s="527">
        <v>78248</v>
      </c>
      <c r="D12" s="527">
        <v>100000</v>
      </c>
      <c r="E12" s="527">
        <v>150000</v>
      </c>
      <c r="F12" s="527">
        <v>800000</v>
      </c>
      <c r="G12" s="692">
        <v>990000</v>
      </c>
    </row>
    <row r="13" spans="1:7" ht="12.75">
      <c r="A13" s="526" t="s">
        <v>101</v>
      </c>
      <c r="B13" s="526" t="s">
        <v>815</v>
      </c>
      <c r="C13" s="527">
        <v>3760000</v>
      </c>
      <c r="D13" s="527">
        <v>990000</v>
      </c>
      <c r="E13" s="527">
        <v>1980000</v>
      </c>
      <c r="F13" s="527">
        <v>4220000</v>
      </c>
      <c r="G13" s="527">
        <v>6210000</v>
      </c>
    </row>
    <row r="14" spans="1:7" ht="12.75">
      <c r="A14" s="526" t="s">
        <v>102</v>
      </c>
      <c r="B14" s="526" t="s">
        <v>816</v>
      </c>
      <c r="C14" s="527">
        <v>20500000</v>
      </c>
      <c r="D14" s="527">
        <v>5497500</v>
      </c>
      <c r="E14" s="527">
        <v>12205000</v>
      </c>
      <c r="F14" s="527">
        <v>21172500</v>
      </c>
      <c r="G14" s="527">
        <v>27830000</v>
      </c>
    </row>
    <row r="15" spans="1:7" ht="12.75">
      <c r="A15" s="526" t="s">
        <v>103</v>
      </c>
      <c r="B15" s="526" t="s">
        <v>817</v>
      </c>
      <c r="C15" s="527">
        <v>2150000</v>
      </c>
      <c r="D15" s="527">
        <v>603750</v>
      </c>
      <c r="E15" s="527">
        <v>1207500</v>
      </c>
      <c r="F15" s="527">
        <v>1381250</v>
      </c>
      <c r="G15" s="527">
        <v>1985000</v>
      </c>
    </row>
    <row r="16" spans="1:7" ht="12.75">
      <c r="A16" s="526" t="s">
        <v>104</v>
      </c>
      <c r="B16" s="526" t="s">
        <v>818</v>
      </c>
      <c r="C16" s="527">
        <v>1200000</v>
      </c>
      <c r="D16" s="527">
        <v>500000</v>
      </c>
      <c r="E16" s="527">
        <v>1000000</v>
      </c>
      <c r="F16" s="527">
        <v>1500000</v>
      </c>
      <c r="G16" s="527">
        <v>2280000</v>
      </c>
    </row>
    <row r="17" spans="1:7" ht="12.75">
      <c r="A17" s="526" t="s">
        <v>105</v>
      </c>
      <c r="B17" s="526" t="s">
        <v>819</v>
      </c>
      <c r="C17" s="527">
        <v>550000</v>
      </c>
      <c r="D17" s="527">
        <v>245000</v>
      </c>
      <c r="E17" s="527">
        <v>490000</v>
      </c>
      <c r="F17" s="527">
        <v>735000</v>
      </c>
      <c r="G17" s="527">
        <v>980000</v>
      </c>
    </row>
    <row r="18" spans="1:7" ht="12.75">
      <c r="A18" s="526" t="s">
        <v>106</v>
      </c>
      <c r="B18" s="526" t="s">
        <v>820</v>
      </c>
      <c r="C18" s="527">
        <v>1400000</v>
      </c>
      <c r="D18" s="527">
        <v>375000</v>
      </c>
      <c r="E18" s="527">
        <v>750000</v>
      </c>
      <c r="F18" s="527">
        <v>1125000</v>
      </c>
      <c r="G18" s="527">
        <v>1500000</v>
      </c>
    </row>
    <row r="19" spans="1:7" ht="12.75">
      <c r="A19" s="526" t="s">
        <v>64</v>
      </c>
      <c r="B19" s="526" t="s">
        <v>821</v>
      </c>
      <c r="C19" s="527">
        <v>10500000</v>
      </c>
      <c r="D19" s="527">
        <v>2750000</v>
      </c>
      <c r="E19" s="527">
        <v>5500000</v>
      </c>
      <c r="F19" s="527">
        <v>8050000</v>
      </c>
      <c r="G19" s="527">
        <v>10800000</v>
      </c>
    </row>
    <row r="20" spans="1:7" ht="12.75">
      <c r="A20" s="526" t="s">
        <v>822</v>
      </c>
      <c r="B20" s="526" t="s">
        <v>823</v>
      </c>
      <c r="C20" s="527">
        <v>13550000</v>
      </c>
      <c r="D20" s="527">
        <v>3500000</v>
      </c>
      <c r="E20" s="527">
        <v>7000000</v>
      </c>
      <c r="F20" s="527">
        <v>10500000</v>
      </c>
      <c r="G20" s="527">
        <v>14000000</v>
      </c>
    </row>
    <row r="21" spans="1:7" ht="12.75">
      <c r="A21" s="526" t="s">
        <v>824</v>
      </c>
      <c r="B21" s="526" t="s">
        <v>825</v>
      </c>
      <c r="C21" s="527">
        <v>230000</v>
      </c>
      <c r="D21" s="527">
        <v>87500</v>
      </c>
      <c r="E21" s="527">
        <v>175000</v>
      </c>
      <c r="F21" s="527">
        <v>262500</v>
      </c>
      <c r="G21" s="527">
        <v>350000</v>
      </c>
    </row>
    <row r="22" spans="1:7" ht="12.75">
      <c r="A22" s="526" t="s">
        <v>690</v>
      </c>
      <c r="B22" s="526"/>
      <c r="C22" s="526"/>
      <c r="D22" s="526"/>
      <c r="E22" s="526"/>
      <c r="F22" s="526"/>
      <c r="G22" s="526"/>
    </row>
    <row r="23" spans="1:7" ht="12.75">
      <c r="A23" s="526"/>
      <c r="B23" s="526" t="s">
        <v>613</v>
      </c>
      <c r="C23" s="527">
        <f>SUM(C11:C22)</f>
        <v>54801338</v>
      </c>
      <c r="D23" s="527">
        <f>SUM(D11:D22)</f>
        <v>26678750</v>
      </c>
      <c r="E23" s="527">
        <f>SUM(E11:E22)</f>
        <v>50727500</v>
      </c>
      <c r="F23" s="527">
        <f>SUM(F11:F22)</f>
        <v>70346250</v>
      </c>
      <c r="G23" s="527">
        <f>SUM(G11:G22)</f>
        <v>114495000</v>
      </c>
    </row>
    <row r="24" spans="1:7" ht="12.75">
      <c r="A24" s="526"/>
      <c r="B24" s="526" t="s">
        <v>43</v>
      </c>
      <c r="C24" s="526"/>
      <c r="D24" s="526"/>
      <c r="E24" s="526"/>
      <c r="F24" s="526"/>
      <c r="G24" s="526"/>
    </row>
    <row r="25" spans="1:7" ht="25.5">
      <c r="A25" s="526" t="s">
        <v>99</v>
      </c>
      <c r="B25" s="523" t="s">
        <v>903</v>
      </c>
      <c r="C25" s="527">
        <v>0</v>
      </c>
      <c r="D25" s="527">
        <v>990000</v>
      </c>
      <c r="E25" s="527">
        <v>990000</v>
      </c>
      <c r="F25" s="527">
        <v>990000</v>
      </c>
      <c r="G25" s="527">
        <v>990000</v>
      </c>
    </row>
    <row r="26" spans="1:7" ht="25.5">
      <c r="A26" s="526" t="s">
        <v>100</v>
      </c>
      <c r="B26" s="523" t="s">
        <v>904</v>
      </c>
      <c r="C26" s="526">
        <v>0</v>
      </c>
      <c r="D26" s="527">
        <v>498000</v>
      </c>
      <c r="E26" s="527">
        <v>498000</v>
      </c>
      <c r="F26" s="527">
        <v>498000</v>
      </c>
      <c r="G26" s="692">
        <v>498000</v>
      </c>
    </row>
    <row r="27" spans="1:7" ht="25.5">
      <c r="A27" s="526" t="s">
        <v>101</v>
      </c>
      <c r="B27" s="523" t="s">
        <v>947</v>
      </c>
      <c r="C27" s="526">
        <v>0</v>
      </c>
      <c r="D27" s="527">
        <v>0</v>
      </c>
      <c r="E27" s="527">
        <v>0</v>
      </c>
      <c r="F27" s="527">
        <v>900000</v>
      </c>
      <c r="G27" s="692">
        <v>900000</v>
      </c>
    </row>
    <row r="28" spans="1:7" ht="12.75">
      <c r="A28" s="526" t="s">
        <v>102</v>
      </c>
      <c r="B28" s="526" t="s">
        <v>826</v>
      </c>
      <c r="C28" s="527">
        <v>3500000</v>
      </c>
      <c r="D28" s="527">
        <v>887500</v>
      </c>
      <c r="E28" s="527">
        <v>1775000</v>
      </c>
      <c r="F28" s="527">
        <v>2812500</v>
      </c>
      <c r="G28" s="527">
        <v>3700000</v>
      </c>
    </row>
    <row r="29" spans="1:7" ht="12.75">
      <c r="A29" s="526" t="s">
        <v>103</v>
      </c>
      <c r="B29" s="526" t="s">
        <v>827</v>
      </c>
      <c r="C29" s="527">
        <v>880000</v>
      </c>
      <c r="D29" s="527">
        <v>250000</v>
      </c>
      <c r="E29" s="527">
        <v>500000</v>
      </c>
      <c r="F29" s="527">
        <v>750000</v>
      </c>
      <c r="G29" s="527">
        <v>980000</v>
      </c>
    </row>
    <row r="30" spans="1:7" ht="25.5">
      <c r="A30" s="526" t="s">
        <v>104</v>
      </c>
      <c r="B30" s="523" t="s">
        <v>828</v>
      </c>
      <c r="C30" s="527">
        <v>5700000</v>
      </c>
      <c r="D30" s="527">
        <v>1967500</v>
      </c>
      <c r="E30" s="527">
        <v>3935000</v>
      </c>
      <c r="F30" s="527">
        <v>4402500</v>
      </c>
      <c r="G30" s="527">
        <v>6370000</v>
      </c>
    </row>
    <row r="31" spans="1:7" ht="12.75">
      <c r="A31" s="526" t="s">
        <v>105</v>
      </c>
      <c r="B31" s="526" t="s">
        <v>829</v>
      </c>
      <c r="C31" s="527">
        <v>3900000</v>
      </c>
      <c r="D31" s="527">
        <v>1505000</v>
      </c>
      <c r="E31" s="527">
        <v>3010000</v>
      </c>
      <c r="F31" s="527">
        <v>4165000</v>
      </c>
      <c r="G31" s="527">
        <v>5169500</v>
      </c>
    </row>
    <row r="32" spans="1:7" ht="25.5">
      <c r="A32" s="526" t="s">
        <v>106</v>
      </c>
      <c r="B32" s="523" t="s">
        <v>830</v>
      </c>
      <c r="C32" s="527">
        <v>5250000</v>
      </c>
      <c r="D32" s="527">
        <v>2290000</v>
      </c>
      <c r="E32" s="527">
        <v>5050000</v>
      </c>
      <c r="F32" s="527">
        <v>9770000</v>
      </c>
      <c r="G32" s="527">
        <v>13110000</v>
      </c>
    </row>
    <row r="33" spans="1:7" ht="25.5">
      <c r="A33" s="526" t="s">
        <v>64</v>
      </c>
      <c r="B33" s="523" t="s">
        <v>831</v>
      </c>
      <c r="C33" s="527">
        <v>200000</v>
      </c>
      <c r="D33" s="527">
        <v>122500</v>
      </c>
      <c r="E33" s="527">
        <v>245000</v>
      </c>
      <c r="F33" s="527">
        <v>367500</v>
      </c>
      <c r="G33" s="527">
        <v>490000</v>
      </c>
    </row>
    <row r="34" spans="1:7" ht="12.75">
      <c r="A34" s="526" t="s">
        <v>822</v>
      </c>
      <c r="B34" s="526" t="s">
        <v>832</v>
      </c>
      <c r="C34" s="527">
        <v>450000</v>
      </c>
      <c r="D34" s="527">
        <v>150000</v>
      </c>
      <c r="E34" s="527">
        <v>300000</v>
      </c>
      <c r="F34" s="527">
        <v>450000</v>
      </c>
      <c r="G34" s="527">
        <v>600000</v>
      </c>
    </row>
    <row r="35" spans="1:7" ht="12.75">
      <c r="A35" s="526" t="s">
        <v>824</v>
      </c>
      <c r="B35" s="526" t="s">
        <v>833</v>
      </c>
      <c r="C35" s="527">
        <v>30000</v>
      </c>
      <c r="D35" s="527">
        <v>75000</v>
      </c>
      <c r="E35" s="527">
        <v>400000</v>
      </c>
      <c r="F35" s="527">
        <v>680000</v>
      </c>
      <c r="G35" s="527">
        <v>990000</v>
      </c>
    </row>
    <row r="36" spans="1:7" ht="12.75">
      <c r="A36" s="526" t="s">
        <v>835</v>
      </c>
      <c r="B36" s="526" t="s">
        <v>834</v>
      </c>
      <c r="C36" s="527">
        <v>185000</v>
      </c>
      <c r="D36" s="527">
        <v>62500</v>
      </c>
      <c r="E36" s="527">
        <v>125000</v>
      </c>
      <c r="F36" s="527">
        <v>187500</v>
      </c>
      <c r="G36" s="527">
        <v>250000</v>
      </c>
    </row>
    <row r="37" spans="1:7" ht="12.75">
      <c r="A37" s="526" t="s">
        <v>837</v>
      </c>
      <c r="B37" s="526" t="s">
        <v>836</v>
      </c>
      <c r="C37" s="527">
        <v>730000</v>
      </c>
      <c r="D37" s="527">
        <v>200000</v>
      </c>
      <c r="E37" s="527">
        <v>400000</v>
      </c>
      <c r="F37" s="527">
        <v>600000</v>
      </c>
      <c r="G37" s="527">
        <v>800000</v>
      </c>
    </row>
    <row r="38" spans="1:7" ht="12.75">
      <c r="A38" s="526" t="s">
        <v>839</v>
      </c>
      <c r="B38" s="526" t="s">
        <v>838</v>
      </c>
      <c r="C38" s="527">
        <v>459500</v>
      </c>
      <c r="D38" s="527">
        <v>122500</v>
      </c>
      <c r="E38" s="527">
        <v>245000</v>
      </c>
      <c r="F38" s="527">
        <v>367500</v>
      </c>
      <c r="G38" s="527">
        <v>490000</v>
      </c>
    </row>
    <row r="39" spans="1:7" ht="12.75">
      <c r="A39" s="526" t="s">
        <v>841</v>
      </c>
      <c r="B39" s="526" t="s">
        <v>840</v>
      </c>
      <c r="C39" s="527">
        <v>450000</v>
      </c>
      <c r="D39" s="527">
        <v>122500</v>
      </c>
      <c r="E39" s="527">
        <v>245000</v>
      </c>
      <c r="F39" s="527">
        <v>367500</v>
      </c>
      <c r="G39" s="527">
        <v>630000</v>
      </c>
    </row>
    <row r="40" spans="1:7" ht="12.75">
      <c r="A40" s="526" t="s">
        <v>843</v>
      </c>
      <c r="B40" s="526" t="s">
        <v>842</v>
      </c>
      <c r="C40" s="527">
        <v>580000</v>
      </c>
      <c r="D40" s="527">
        <v>200000</v>
      </c>
      <c r="E40" s="527">
        <v>400000</v>
      </c>
      <c r="F40" s="527">
        <v>600000</v>
      </c>
      <c r="G40" s="527">
        <v>660000</v>
      </c>
    </row>
    <row r="41" spans="1:7" ht="25.5">
      <c r="A41" s="526" t="s">
        <v>845</v>
      </c>
      <c r="B41" s="523" t="s">
        <v>844</v>
      </c>
      <c r="C41" s="527">
        <v>290000</v>
      </c>
      <c r="D41" s="527">
        <v>75000</v>
      </c>
      <c r="E41" s="527">
        <v>150000</v>
      </c>
      <c r="F41" s="527">
        <v>225000</v>
      </c>
      <c r="G41" s="527">
        <v>300000</v>
      </c>
    </row>
    <row r="42" spans="1:7" ht="25.5">
      <c r="A42" s="526" t="s">
        <v>847</v>
      </c>
      <c r="B42" s="523" t="s">
        <v>846</v>
      </c>
      <c r="C42" s="527">
        <v>56000</v>
      </c>
      <c r="D42" s="527">
        <v>20000</v>
      </c>
      <c r="E42" s="527">
        <v>40000</v>
      </c>
      <c r="F42" s="527">
        <v>60000</v>
      </c>
      <c r="G42" s="527">
        <v>80000</v>
      </c>
    </row>
    <row r="43" spans="1:7" ht="12.75">
      <c r="A43" s="526" t="s">
        <v>849</v>
      </c>
      <c r="B43" s="526" t="s">
        <v>848</v>
      </c>
      <c r="C43" s="527">
        <v>140000</v>
      </c>
      <c r="D43" s="527">
        <v>122500</v>
      </c>
      <c r="E43" s="527">
        <v>245000</v>
      </c>
      <c r="F43" s="527">
        <v>367500</v>
      </c>
      <c r="G43" s="527">
        <v>490000</v>
      </c>
    </row>
    <row r="44" spans="1:7" ht="25.5">
      <c r="A44" s="526" t="s">
        <v>851</v>
      </c>
      <c r="B44" s="523" t="s">
        <v>850</v>
      </c>
      <c r="C44" s="527">
        <v>13520000</v>
      </c>
      <c r="D44" s="527">
        <v>3250000</v>
      </c>
      <c r="E44" s="527">
        <v>6500000</v>
      </c>
      <c r="F44" s="527">
        <v>9750000</v>
      </c>
      <c r="G44" s="527">
        <v>13000000</v>
      </c>
    </row>
    <row r="45" spans="1:7" ht="12.75">
      <c r="A45" s="526" t="s">
        <v>938</v>
      </c>
      <c r="B45" s="526" t="s">
        <v>852</v>
      </c>
      <c r="C45" s="527">
        <v>1750000</v>
      </c>
      <c r="D45" s="527">
        <v>300000</v>
      </c>
      <c r="E45" s="527">
        <v>600000</v>
      </c>
      <c r="F45" s="527">
        <v>900000</v>
      </c>
      <c r="G45" s="527">
        <v>1700000</v>
      </c>
    </row>
    <row r="46" spans="1:7" ht="25.5">
      <c r="A46" s="526" t="s">
        <v>940</v>
      </c>
      <c r="B46" s="523" t="s">
        <v>939</v>
      </c>
      <c r="C46" s="527">
        <v>0</v>
      </c>
      <c r="D46" s="527">
        <v>0</v>
      </c>
      <c r="E46" s="527">
        <v>4000000</v>
      </c>
      <c r="F46" s="527">
        <v>4000000</v>
      </c>
      <c r="G46" s="527">
        <v>4000000</v>
      </c>
    </row>
    <row r="47" spans="1:7" ht="25.5">
      <c r="A47" s="526" t="s">
        <v>946</v>
      </c>
      <c r="B47" s="523" t="s">
        <v>941</v>
      </c>
      <c r="C47" s="527">
        <v>0</v>
      </c>
      <c r="D47" s="527">
        <v>0</v>
      </c>
      <c r="E47" s="527">
        <v>2000000</v>
      </c>
      <c r="F47" s="527">
        <v>2000000</v>
      </c>
      <c r="G47" s="527">
        <v>2000000</v>
      </c>
    </row>
    <row r="48" spans="1:7" ht="12.75">
      <c r="A48" s="526" t="s">
        <v>690</v>
      </c>
      <c r="B48" s="526"/>
      <c r="C48" s="526"/>
      <c r="D48" s="526"/>
      <c r="E48" s="526"/>
      <c r="F48" s="526"/>
      <c r="G48" s="526"/>
    </row>
    <row r="49" spans="1:9" ht="12.75">
      <c r="A49" s="526"/>
      <c r="B49" s="526" t="s">
        <v>611</v>
      </c>
      <c r="C49" s="527">
        <f>SUM(C25:C48)</f>
        <v>38070500</v>
      </c>
      <c r="D49" s="527">
        <f>SUM(D25:D48)</f>
        <v>13210500</v>
      </c>
      <c r="E49" s="527">
        <f>SUM(E25:E48)</f>
        <v>31653000</v>
      </c>
      <c r="F49" s="527">
        <f>SUM(F25:F48)</f>
        <v>45210500</v>
      </c>
      <c r="G49" s="527">
        <f>SUM(G25:G48)</f>
        <v>58197500</v>
      </c>
      <c r="I49" s="670"/>
    </row>
    <row r="50" spans="1:7" ht="12.75">
      <c r="A50" s="526"/>
      <c r="B50" s="526" t="s">
        <v>44</v>
      </c>
      <c r="C50" s="526"/>
      <c r="D50" s="526"/>
      <c r="E50" s="526"/>
      <c r="F50" s="526"/>
      <c r="G50" s="526"/>
    </row>
    <row r="51" spans="1:7" ht="25.5">
      <c r="A51" s="526">
        <v>1</v>
      </c>
      <c r="B51" s="523" t="s">
        <v>905</v>
      </c>
      <c r="C51" s="527">
        <v>150000</v>
      </c>
      <c r="D51" s="527">
        <v>170</v>
      </c>
      <c r="E51" s="527">
        <v>340</v>
      </c>
      <c r="F51" s="527">
        <v>610000</v>
      </c>
      <c r="G51" s="692">
        <v>780000</v>
      </c>
    </row>
    <row r="52" spans="1:7" ht="25.5">
      <c r="A52" s="526">
        <v>2</v>
      </c>
      <c r="B52" s="523" t="s">
        <v>906</v>
      </c>
      <c r="C52" s="527">
        <v>0</v>
      </c>
      <c r="D52" s="527">
        <v>0</v>
      </c>
      <c r="E52" s="527">
        <v>0</v>
      </c>
      <c r="F52" s="527">
        <v>200000</v>
      </c>
      <c r="G52" s="527">
        <v>200000</v>
      </c>
    </row>
    <row r="53" spans="1:7" ht="38.25">
      <c r="A53" s="526">
        <v>3</v>
      </c>
      <c r="B53" s="523" t="s">
        <v>907</v>
      </c>
      <c r="C53" s="527">
        <v>126420</v>
      </c>
      <c r="D53" s="527">
        <v>0</v>
      </c>
      <c r="E53" s="527">
        <v>480000</v>
      </c>
      <c r="F53" s="527">
        <v>1000000</v>
      </c>
      <c r="G53" s="527">
        <v>1780000</v>
      </c>
    </row>
    <row r="54" spans="1:7" ht="12.75">
      <c r="A54" s="526"/>
      <c r="B54" s="526" t="s">
        <v>612</v>
      </c>
      <c r="C54" s="527">
        <f>SUM(C51:C53)</f>
        <v>276420</v>
      </c>
      <c r="D54" s="527">
        <f>SUM(D51:D53)</f>
        <v>170</v>
      </c>
      <c r="E54" s="527">
        <f>SUM(E51:E53)</f>
        <v>480340</v>
      </c>
      <c r="F54" s="527">
        <f>SUM(F51:F53)</f>
        <v>1810000</v>
      </c>
      <c r="G54" s="527">
        <f>SUM(G51:G53)</f>
        <v>2760000</v>
      </c>
    </row>
    <row r="55" spans="1:7" ht="12.75">
      <c r="A55" s="526" t="s">
        <v>694</v>
      </c>
      <c r="B55" s="526"/>
      <c r="C55" s="527">
        <f>C23+C49+C54</f>
        <v>93148258</v>
      </c>
      <c r="D55" s="527">
        <f>D23+D49+D54</f>
        <v>39889420</v>
      </c>
      <c r="E55" s="527">
        <f>E23+E49+E54</f>
        <v>82860840</v>
      </c>
      <c r="F55" s="527">
        <f>F23+F49+F54</f>
        <v>117366750</v>
      </c>
      <c r="G55" s="527">
        <f>G23+G49+G54</f>
        <v>175452500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IV158"/>
  <sheetViews>
    <sheetView showGridLines="0" view="pageBreakPreview" zoomScale="75" zoomScaleNormal="85" zoomScaleSheetLayoutView="75" zoomScalePageLayoutView="0" workbookViewId="0" topLeftCell="A124">
      <selection activeCell="I148" sqref="I148"/>
    </sheetView>
  </sheetViews>
  <sheetFormatPr defaultColWidth="9.140625" defaultRowHeight="12.75"/>
  <cols>
    <col min="1" max="1" width="5.140625" style="21" customWidth="1"/>
    <col min="2" max="2" width="12.140625" style="21" customWidth="1"/>
    <col min="3" max="3" width="45.28125" style="21" customWidth="1"/>
    <col min="4" max="4" width="17.421875" style="21" customWidth="1"/>
    <col min="5" max="5" width="17.7109375" style="21" customWidth="1"/>
    <col min="6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1" s="22" customFormat="1" ht="14.25"/>
    <row r="2" spans="2:15" s="22" customFormat="1" ht="2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28" t="s">
        <v>705</v>
      </c>
    </row>
    <row r="3" spans="2:15" s="22" customFormat="1" ht="18.75">
      <c r="B3" s="972" t="s">
        <v>746</v>
      </c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</row>
    <row r="4" spans="2:15" s="22" customFormat="1" ht="16.5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6" t="s">
        <v>516</v>
      </c>
    </row>
    <row r="5" spans="2:15" s="22" customFormat="1" ht="32.25" customHeight="1" thickBot="1">
      <c r="B5" s="973" t="s">
        <v>2</v>
      </c>
      <c r="C5" s="964" t="s">
        <v>747</v>
      </c>
      <c r="D5" s="964" t="s">
        <v>86</v>
      </c>
      <c r="E5" s="964" t="s">
        <v>87</v>
      </c>
      <c r="F5" s="964" t="s">
        <v>88</v>
      </c>
      <c r="G5" s="964" t="s">
        <v>890</v>
      </c>
      <c r="H5" s="987" t="s">
        <v>569</v>
      </c>
      <c r="I5" s="964" t="s">
        <v>570</v>
      </c>
      <c r="J5" s="984" t="s">
        <v>888</v>
      </c>
      <c r="K5" s="985"/>
      <c r="L5" s="985"/>
      <c r="M5" s="986"/>
      <c r="N5" s="964" t="s">
        <v>749</v>
      </c>
      <c r="O5" s="982" t="s">
        <v>889</v>
      </c>
    </row>
    <row r="6" spans="2:15" s="22" customFormat="1" ht="62.25" customHeight="1" thickBot="1">
      <c r="B6" s="974"/>
      <c r="C6" s="965"/>
      <c r="D6" s="965"/>
      <c r="E6" s="965"/>
      <c r="F6" s="965"/>
      <c r="G6" s="965"/>
      <c r="H6" s="988"/>
      <c r="I6" s="981"/>
      <c r="J6" s="528" t="s">
        <v>880</v>
      </c>
      <c r="K6" s="528" t="s">
        <v>881</v>
      </c>
      <c r="L6" s="528" t="s">
        <v>882</v>
      </c>
      <c r="M6" s="528" t="s">
        <v>883</v>
      </c>
      <c r="N6" s="981"/>
      <c r="O6" s="983"/>
    </row>
    <row r="7" spans="2:15" s="22" customFormat="1" ht="18.75">
      <c r="B7" s="1001">
        <v>1</v>
      </c>
      <c r="C7" s="1004" t="s">
        <v>886</v>
      </c>
      <c r="D7" s="529"/>
      <c r="E7" s="529"/>
      <c r="F7" s="975">
        <v>4013</v>
      </c>
      <c r="G7" s="978">
        <v>3513</v>
      </c>
      <c r="H7" s="671" t="s">
        <v>82</v>
      </c>
      <c r="I7" s="672" t="s">
        <v>885</v>
      </c>
      <c r="J7" s="672" t="s">
        <v>853</v>
      </c>
      <c r="K7" s="672" t="s">
        <v>854</v>
      </c>
      <c r="L7" s="672" t="s">
        <v>855</v>
      </c>
      <c r="M7" s="672" t="s">
        <v>885</v>
      </c>
      <c r="N7" s="672"/>
      <c r="O7" s="673"/>
    </row>
    <row r="8" spans="2:15" s="22" customFormat="1" ht="18.75">
      <c r="B8" s="1002"/>
      <c r="C8" s="1005"/>
      <c r="D8" s="529"/>
      <c r="E8" s="529"/>
      <c r="F8" s="976"/>
      <c r="G8" s="979"/>
      <c r="H8" s="674" t="s">
        <v>83</v>
      </c>
      <c r="I8" s="530"/>
      <c r="J8" s="530"/>
      <c r="K8" s="530"/>
      <c r="L8" s="530"/>
      <c r="M8" s="530"/>
      <c r="N8" s="530"/>
      <c r="O8" s="675"/>
    </row>
    <row r="9" spans="2:15" s="22" customFormat="1" ht="18.75">
      <c r="B9" s="1002"/>
      <c r="C9" s="1005"/>
      <c r="D9" s="529" t="s">
        <v>812</v>
      </c>
      <c r="E9" s="529" t="s">
        <v>887</v>
      </c>
      <c r="F9" s="976"/>
      <c r="G9" s="979"/>
      <c r="H9" s="674" t="s">
        <v>706</v>
      </c>
      <c r="I9" s="530"/>
      <c r="J9" s="530"/>
      <c r="K9" s="530"/>
      <c r="L9" s="530"/>
      <c r="M9" s="530"/>
      <c r="N9" s="530"/>
      <c r="O9" s="675"/>
    </row>
    <row r="10" spans="2:15" s="22" customFormat="1" ht="18.75">
      <c r="B10" s="1002"/>
      <c r="C10" s="1005"/>
      <c r="D10" s="693"/>
      <c r="E10" s="693"/>
      <c r="F10" s="976"/>
      <c r="G10" s="979"/>
      <c r="H10" s="674" t="s">
        <v>23</v>
      </c>
      <c r="I10" s="530"/>
      <c r="J10" s="530"/>
      <c r="K10" s="530"/>
      <c r="L10" s="530"/>
      <c r="M10" s="530"/>
      <c r="N10" s="530"/>
      <c r="O10" s="675"/>
    </row>
    <row r="11" spans="2:15" s="22" customFormat="1" ht="19.5" thickBot="1">
      <c r="B11" s="1003"/>
      <c r="C11" s="1006"/>
      <c r="D11" s="529"/>
      <c r="E11" s="529"/>
      <c r="F11" s="977"/>
      <c r="G11" s="980"/>
      <c r="H11" s="676" t="s">
        <v>568</v>
      </c>
      <c r="I11" s="530" t="s">
        <v>885</v>
      </c>
      <c r="J11" s="530" t="s">
        <v>853</v>
      </c>
      <c r="K11" s="530" t="s">
        <v>854</v>
      </c>
      <c r="L11" s="530" t="s">
        <v>855</v>
      </c>
      <c r="M11" s="530" t="s">
        <v>885</v>
      </c>
      <c r="N11" s="530"/>
      <c r="O11" s="675"/>
    </row>
    <row r="12" spans="2:15" ht="18.75">
      <c r="B12" s="966">
        <v>2</v>
      </c>
      <c r="C12" s="969" t="s">
        <v>798</v>
      </c>
      <c r="D12" s="958">
        <v>2015</v>
      </c>
      <c r="E12" s="958">
        <v>2021</v>
      </c>
      <c r="F12" s="961">
        <v>8065</v>
      </c>
      <c r="G12" s="946">
        <v>5265</v>
      </c>
      <c r="H12" s="677" t="s">
        <v>82</v>
      </c>
      <c r="I12" s="531">
        <v>2800</v>
      </c>
      <c r="J12" s="532">
        <v>0</v>
      </c>
      <c r="K12" s="532">
        <v>2800</v>
      </c>
      <c r="L12" s="532">
        <v>2800</v>
      </c>
      <c r="M12" s="531">
        <v>2800</v>
      </c>
      <c r="N12" s="532"/>
      <c r="O12" s="538"/>
    </row>
    <row r="13" spans="2:15" ht="18.75">
      <c r="B13" s="967"/>
      <c r="C13" s="970"/>
      <c r="D13" s="959"/>
      <c r="E13" s="959"/>
      <c r="F13" s="962"/>
      <c r="G13" s="947"/>
      <c r="H13" s="677" t="s">
        <v>83</v>
      </c>
      <c r="I13" s="531"/>
      <c r="J13" s="532"/>
      <c r="K13" s="532"/>
      <c r="L13" s="532"/>
      <c r="M13" s="531"/>
      <c r="N13" s="532"/>
      <c r="O13" s="538"/>
    </row>
    <row r="14" spans="2:15" ht="18.75">
      <c r="B14" s="967"/>
      <c r="C14" s="970"/>
      <c r="D14" s="959"/>
      <c r="E14" s="959"/>
      <c r="F14" s="962"/>
      <c r="G14" s="947"/>
      <c r="H14" s="677" t="s">
        <v>706</v>
      </c>
      <c r="I14" s="531"/>
      <c r="J14" s="532"/>
      <c r="K14" s="532"/>
      <c r="L14" s="532"/>
      <c r="M14" s="531"/>
      <c r="N14" s="532"/>
      <c r="O14" s="538"/>
    </row>
    <row r="15" spans="2:16" ht="18.75">
      <c r="B15" s="967"/>
      <c r="C15" s="970"/>
      <c r="D15" s="959"/>
      <c r="E15" s="959"/>
      <c r="F15" s="962"/>
      <c r="G15" s="947"/>
      <c r="H15" s="677" t="s">
        <v>23</v>
      </c>
      <c r="I15" s="531"/>
      <c r="J15" s="532"/>
      <c r="K15" s="532"/>
      <c r="L15" s="532"/>
      <c r="M15" s="531"/>
      <c r="N15" s="532"/>
      <c r="O15" s="538"/>
      <c r="P15" s="309"/>
    </row>
    <row r="16" spans="2:16" ht="19.5" thickBot="1">
      <c r="B16" s="968"/>
      <c r="C16" s="971"/>
      <c r="D16" s="960"/>
      <c r="E16" s="960"/>
      <c r="F16" s="963"/>
      <c r="G16" s="948"/>
      <c r="H16" s="678" t="s">
        <v>568</v>
      </c>
      <c r="I16" s="531">
        <v>2800</v>
      </c>
      <c r="J16" s="532">
        <v>0</v>
      </c>
      <c r="K16" s="532">
        <v>2800</v>
      </c>
      <c r="L16" s="532">
        <v>2800</v>
      </c>
      <c r="M16" s="531">
        <v>2800</v>
      </c>
      <c r="N16" s="532"/>
      <c r="O16" s="538"/>
      <c r="P16" s="309"/>
    </row>
    <row r="17" spans="2:15" ht="16.5" customHeight="1">
      <c r="B17" s="966">
        <v>3</v>
      </c>
      <c r="C17" s="989" t="s">
        <v>799</v>
      </c>
      <c r="D17" s="958">
        <v>2016</v>
      </c>
      <c r="E17" s="958">
        <v>2021</v>
      </c>
      <c r="F17" s="961">
        <v>833</v>
      </c>
      <c r="G17" s="946">
        <v>633</v>
      </c>
      <c r="H17" s="677" t="s">
        <v>82</v>
      </c>
      <c r="I17" s="531">
        <v>200</v>
      </c>
      <c r="J17" s="534">
        <v>0</v>
      </c>
      <c r="K17" s="534">
        <v>100</v>
      </c>
      <c r="L17" s="534">
        <v>200</v>
      </c>
      <c r="M17" s="531">
        <v>200</v>
      </c>
      <c r="N17" s="534"/>
      <c r="O17" s="538"/>
    </row>
    <row r="18" spans="2:15" ht="16.5" customHeight="1">
      <c r="B18" s="967"/>
      <c r="C18" s="990"/>
      <c r="D18" s="959"/>
      <c r="E18" s="959"/>
      <c r="F18" s="962"/>
      <c r="G18" s="947"/>
      <c r="H18" s="677" t="s">
        <v>83</v>
      </c>
      <c r="I18" s="531"/>
      <c r="J18" s="534"/>
      <c r="K18" s="534"/>
      <c r="L18" s="534"/>
      <c r="M18" s="531"/>
      <c r="N18" s="534"/>
      <c r="O18" s="538"/>
    </row>
    <row r="19" spans="2:15" ht="16.5" customHeight="1">
      <c r="B19" s="967"/>
      <c r="C19" s="990"/>
      <c r="D19" s="959"/>
      <c r="E19" s="959"/>
      <c r="F19" s="962"/>
      <c r="G19" s="947"/>
      <c r="H19" s="677" t="s">
        <v>706</v>
      </c>
      <c r="I19" s="531"/>
      <c r="J19" s="534"/>
      <c r="K19" s="534"/>
      <c r="L19" s="534"/>
      <c r="M19" s="531"/>
      <c r="N19" s="534"/>
      <c r="O19" s="538"/>
    </row>
    <row r="20" spans="2:15" ht="16.5" customHeight="1">
      <c r="B20" s="967"/>
      <c r="C20" s="990"/>
      <c r="D20" s="959"/>
      <c r="E20" s="959"/>
      <c r="F20" s="962"/>
      <c r="G20" s="947"/>
      <c r="H20" s="677" t="s">
        <v>23</v>
      </c>
      <c r="I20" s="531"/>
      <c r="J20" s="534"/>
      <c r="K20" s="534"/>
      <c r="L20" s="534"/>
      <c r="M20" s="531"/>
      <c r="N20" s="534"/>
      <c r="O20" s="538"/>
    </row>
    <row r="21" spans="2:16" ht="16.5" customHeight="1" thickBot="1">
      <c r="B21" s="968"/>
      <c r="C21" s="991"/>
      <c r="D21" s="960"/>
      <c r="E21" s="960"/>
      <c r="F21" s="963"/>
      <c r="G21" s="948"/>
      <c r="H21" s="678" t="s">
        <v>568</v>
      </c>
      <c r="I21" s="531">
        <v>200</v>
      </c>
      <c r="J21" s="534">
        <v>0</v>
      </c>
      <c r="K21" s="534">
        <v>100</v>
      </c>
      <c r="L21" s="534">
        <v>200</v>
      </c>
      <c r="M21" s="531">
        <v>200</v>
      </c>
      <c r="N21" s="534"/>
      <c r="O21" s="538"/>
      <c r="P21" s="309"/>
    </row>
    <row r="22" spans="2:15" ht="16.5" customHeight="1">
      <c r="B22" s="966">
        <v>4</v>
      </c>
      <c r="C22" s="989" t="s">
        <v>800</v>
      </c>
      <c r="D22" s="958">
        <v>2016</v>
      </c>
      <c r="E22" s="958">
        <v>2021</v>
      </c>
      <c r="F22" s="961">
        <v>275</v>
      </c>
      <c r="G22" s="946">
        <v>235</v>
      </c>
      <c r="H22" s="677" t="s">
        <v>82</v>
      </c>
      <c r="I22" s="531">
        <v>40</v>
      </c>
      <c r="J22" s="534">
        <v>0</v>
      </c>
      <c r="K22" s="534">
        <v>0</v>
      </c>
      <c r="L22" s="534">
        <v>40</v>
      </c>
      <c r="M22" s="531">
        <v>40</v>
      </c>
      <c r="N22" s="534"/>
      <c r="O22" s="538"/>
    </row>
    <row r="23" spans="2:15" ht="16.5" customHeight="1">
      <c r="B23" s="967"/>
      <c r="C23" s="990"/>
      <c r="D23" s="959"/>
      <c r="E23" s="959"/>
      <c r="F23" s="962"/>
      <c r="G23" s="947"/>
      <c r="H23" s="677" t="s">
        <v>83</v>
      </c>
      <c r="I23" s="531"/>
      <c r="J23" s="534"/>
      <c r="K23" s="534"/>
      <c r="L23" s="534"/>
      <c r="M23" s="531"/>
      <c r="N23" s="534"/>
      <c r="O23" s="538"/>
    </row>
    <row r="24" spans="2:15" ht="16.5" customHeight="1">
      <c r="B24" s="967"/>
      <c r="C24" s="990"/>
      <c r="D24" s="959"/>
      <c r="E24" s="959"/>
      <c r="F24" s="962"/>
      <c r="G24" s="947"/>
      <c r="H24" s="677" t="s">
        <v>706</v>
      </c>
      <c r="I24" s="531"/>
      <c r="J24" s="534"/>
      <c r="K24" s="534"/>
      <c r="L24" s="534"/>
      <c r="M24" s="531"/>
      <c r="N24" s="534"/>
      <c r="O24" s="538"/>
    </row>
    <row r="25" spans="2:16" ht="16.5" customHeight="1">
      <c r="B25" s="967"/>
      <c r="C25" s="990"/>
      <c r="D25" s="959"/>
      <c r="E25" s="959"/>
      <c r="F25" s="962"/>
      <c r="G25" s="947"/>
      <c r="H25" s="677" t="s">
        <v>23</v>
      </c>
      <c r="I25" s="531"/>
      <c r="J25" s="534"/>
      <c r="K25" s="534"/>
      <c r="L25" s="534"/>
      <c r="M25" s="531"/>
      <c r="N25" s="534"/>
      <c r="O25" s="538"/>
      <c r="P25" s="309"/>
    </row>
    <row r="26" spans="2:16" ht="16.5" customHeight="1" thickBot="1">
      <c r="B26" s="968"/>
      <c r="C26" s="991"/>
      <c r="D26" s="960"/>
      <c r="E26" s="960"/>
      <c r="F26" s="963"/>
      <c r="G26" s="948"/>
      <c r="H26" s="678" t="s">
        <v>568</v>
      </c>
      <c r="I26" s="531">
        <v>40</v>
      </c>
      <c r="J26" s="534">
        <v>0</v>
      </c>
      <c r="K26" s="534">
        <v>0</v>
      </c>
      <c r="L26" s="534">
        <v>40</v>
      </c>
      <c r="M26" s="531">
        <v>40</v>
      </c>
      <c r="N26" s="534"/>
      <c r="O26" s="538"/>
      <c r="P26" s="309"/>
    </row>
    <row r="27" spans="1:15" ht="16.5" customHeight="1">
      <c r="A27" s="310"/>
      <c r="B27" s="966">
        <v>5</v>
      </c>
      <c r="C27" s="989" t="s">
        <v>801</v>
      </c>
      <c r="D27" s="958">
        <v>2016</v>
      </c>
      <c r="E27" s="958">
        <v>2021</v>
      </c>
      <c r="F27" s="961">
        <v>1444</v>
      </c>
      <c r="G27" s="946">
        <v>1044</v>
      </c>
      <c r="H27" s="677" t="s">
        <v>82</v>
      </c>
      <c r="I27" s="531">
        <v>400</v>
      </c>
      <c r="J27" s="534">
        <v>0</v>
      </c>
      <c r="K27" s="534">
        <v>200</v>
      </c>
      <c r="L27" s="534">
        <v>400</v>
      </c>
      <c r="M27" s="531">
        <v>400</v>
      </c>
      <c r="N27" s="534"/>
      <c r="O27" s="538"/>
    </row>
    <row r="28" spans="1:15" ht="16.5" customHeight="1">
      <c r="A28" s="310"/>
      <c r="B28" s="967"/>
      <c r="C28" s="990"/>
      <c r="D28" s="959"/>
      <c r="E28" s="959"/>
      <c r="F28" s="962"/>
      <c r="G28" s="947"/>
      <c r="H28" s="677" t="s">
        <v>83</v>
      </c>
      <c r="I28" s="531"/>
      <c r="J28" s="534"/>
      <c r="K28" s="534"/>
      <c r="L28" s="534"/>
      <c r="M28" s="531"/>
      <c r="N28" s="534"/>
      <c r="O28" s="538"/>
    </row>
    <row r="29" spans="1:15" ht="16.5" customHeight="1">
      <c r="A29" s="310"/>
      <c r="B29" s="967"/>
      <c r="C29" s="990"/>
      <c r="D29" s="959"/>
      <c r="E29" s="959"/>
      <c r="F29" s="962"/>
      <c r="G29" s="947"/>
      <c r="H29" s="677" t="s">
        <v>706</v>
      </c>
      <c r="I29" s="531"/>
      <c r="J29" s="534"/>
      <c r="K29" s="534"/>
      <c r="L29" s="534"/>
      <c r="M29" s="531"/>
      <c r="N29" s="534"/>
      <c r="O29" s="538"/>
    </row>
    <row r="30" spans="1:15" ht="16.5" customHeight="1">
      <c r="A30" s="310"/>
      <c r="B30" s="967"/>
      <c r="C30" s="990"/>
      <c r="D30" s="959"/>
      <c r="E30" s="959"/>
      <c r="F30" s="962"/>
      <c r="G30" s="947"/>
      <c r="H30" s="677" t="s">
        <v>23</v>
      </c>
      <c r="I30" s="531"/>
      <c r="J30" s="534"/>
      <c r="K30" s="534"/>
      <c r="L30" s="534"/>
      <c r="M30" s="531"/>
      <c r="N30" s="534"/>
      <c r="O30" s="538"/>
    </row>
    <row r="31" spans="1:256" s="36" customFormat="1" ht="16.5" customHeight="1" thickBot="1">
      <c r="A31" s="310"/>
      <c r="B31" s="968"/>
      <c r="C31" s="991"/>
      <c r="D31" s="960"/>
      <c r="E31" s="960"/>
      <c r="F31" s="963"/>
      <c r="G31" s="948"/>
      <c r="H31" s="678" t="s">
        <v>568</v>
      </c>
      <c r="I31" s="531">
        <v>400</v>
      </c>
      <c r="J31" s="534">
        <v>0</v>
      </c>
      <c r="K31" s="534">
        <v>200</v>
      </c>
      <c r="L31" s="534">
        <v>400</v>
      </c>
      <c r="M31" s="531">
        <v>400</v>
      </c>
      <c r="N31" s="534"/>
      <c r="O31" s="538"/>
      <c r="P31" s="30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6" customFormat="1" ht="16.5" customHeight="1">
      <c r="A32" s="310"/>
      <c r="B32" s="533"/>
      <c r="C32" s="989" t="s">
        <v>802</v>
      </c>
      <c r="D32" s="958">
        <v>2017</v>
      </c>
      <c r="E32" s="958">
        <v>2021</v>
      </c>
      <c r="F32" s="961">
        <v>511</v>
      </c>
      <c r="G32" s="946">
        <v>161</v>
      </c>
      <c r="H32" s="679" t="s">
        <v>82</v>
      </c>
      <c r="I32" s="531">
        <v>350</v>
      </c>
      <c r="J32" s="532">
        <v>50</v>
      </c>
      <c r="K32" s="532">
        <v>150</v>
      </c>
      <c r="L32" s="532">
        <v>350</v>
      </c>
      <c r="M32" s="531">
        <v>350</v>
      </c>
      <c r="N32" s="534"/>
      <c r="O32" s="538"/>
      <c r="P32" s="30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6" customFormat="1" ht="16.5" customHeight="1">
      <c r="A33" s="310"/>
      <c r="B33" s="533"/>
      <c r="C33" s="990"/>
      <c r="D33" s="959"/>
      <c r="E33" s="959"/>
      <c r="F33" s="962"/>
      <c r="G33" s="947"/>
      <c r="H33" s="677" t="s">
        <v>83</v>
      </c>
      <c r="I33" s="531"/>
      <c r="J33" s="532"/>
      <c r="K33" s="532"/>
      <c r="L33" s="532"/>
      <c r="M33" s="531"/>
      <c r="N33" s="534"/>
      <c r="O33" s="538"/>
      <c r="P33" s="30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6" customFormat="1" ht="16.5" customHeight="1">
      <c r="A34" s="310"/>
      <c r="B34" s="533">
        <v>6</v>
      </c>
      <c r="C34" s="990"/>
      <c r="D34" s="959"/>
      <c r="E34" s="959"/>
      <c r="F34" s="962"/>
      <c r="G34" s="947"/>
      <c r="H34" s="677" t="s">
        <v>706</v>
      </c>
      <c r="I34" s="531"/>
      <c r="J34" s="532"/>
      <c r="K34" s="532"/>
      <c r="L34" s="532"/>
      <c r="M34" s="531"/>
      <c r="N34" s="534"/>
      <c r="O34" s="538"/>
      <c r="P34" s="309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16.5" customHeight="1">
      <c r="A35" s="310"/>
      <c r="B35" s="533"/>
      <c r="C35" s="990"/>
      <c r="D35" s="959"/>
      <c r="E35" s="959"/>
      <c r="F35" s="962"/>
      <c r="G35" s="947"/>
      <c r="H35" s="677" t="s">
        <v>23</v>
      </c>
      <c r="I35" s="531"/>
      <c r="J35" s="532"/>
      <c r="K35" s="532"/>
      <c r="L35" s="532"/>
      <c r="M35" s="531"/>
      <c r="N35" s="534"/>
      <c r="O35" s="538"/>
      <c r="P35" s="30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16.5" customHeight="1" thickBot="1">
      <c r="A36" s="310"/>
      <c r="B36" s="533"/>
      <c r="C36" s="991"/>
      <c r="D36" s="960"/>
      <c r="E36" s="960"/>
      <c r="F36" s="963"/>
      <c r="G36" s="948"/>
      <c r="H36" s="678" t="s">
        <v>568</v>
      </c>
      <c r="I36" s="531">
        <v>350</v>
      </c>
      <c r="J36" s="532">
        <v>50</v>
      </c>
      <c r="K36" s="532">
        <v>150</v>
      </c>
      <c r="L36" s="532">
        <v>350</v>
      </c>
      <c r="M36" s="531">
        <v>350</v>
      </c>
      <c r="N36" s="534"/>
      <c r="O36" s="538"/>
      <c r="P36" s="30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16.5" customHeight="1">
      <c r="A37" s="310"/>
      <c r="B37" s="952">
        <v>7</v>
      </c>
      <c r="C37" s="995" t="s">
        <v>803</v>
      </c>
      <c r="D37" s="958">
        <v>2017</v>
      </c>
      <c r="E37" s="958">
        <v>2021</v>
      </c>
      <c r="F37" s="961">
        <v>1144</v>
      </c>
      <c r="G37" s="946">
        <v>654</v>
      </c>
      <c r="H37" s="677" t="s">
        <v>82</v>
      </c>
      <c r="I37" s="535">
        <v>490</v>
      </c>
      <c r="J37" s="536">
        <v>150</v>
      </c>
      <c r="K37" s="536">
        <v>300</v>
      </c>
      <c r="L37" s="536">
        <v>490</v>
      </c>
      <c r="M37" s="535">
        <v>490</v>
      </c>
      <c r="N37" s="536"/>
      <c r="O37" s="537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1.75" customHeight="1">
      <c r="A38" s="310"/>
      <c r="B38" s="953"/>
      <c r="C38" s="996"/>
      <c r="D38" s="959"/>
      <c r="E38" s="959"/>
      <c r="F38" s="962"/>
      <c r="G38" s="947"/>
      <c r="H38" s="677" t="s">
        <v>83</v>
      </c>
      <c r="I38" s="531"/>
      <c r="J38" s="534"/>
      <c r="K38" s="534"/>
      <c r="L38" s="534"/>
      <c r="M38" s="531"/>
      <c r="N38" s="534"/>
      <c r="O38" s="538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15" customHeight="1">
      <c r="A39" s="310"/>
      <c r="B39" s="953"/>
      <c r="C39" s="996"/>
      <c r="D39" s="959"/>
      <c r="E39" s="959"/>
      <c r="F39" s="962"/>
      <c r="G39" s="947"/>
      <c r="H39" s="677" t="s">
        <v>706</v>
      </c>
      <c r="I39" s="531"/>
      <c r="J39" s="534"/>
      <c r="K39" s="534"/>
      <c r="L39" s="539"/>
      <c r="M39" s="531"/>
      <c r="N39" s="539"/>
      <c r="O39" s="53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15.75" customHeight="1">
      <c r="A40" s="310"/>
      <c r="B40" s="953"/>
      <c r="C40" s="996"/>
      <c r="D40" s="959"/>
      <c r="E40" s="959"/>
      <c r="F40" s="962"/>
      <c r="G40" s="947"/>
      <c r="H40" s="677" t="s">
        <v>23</v>
      </c>
      <c r="I40" s="531"/>
      <c r="J40" s="534"/>
      <c r="K40" s="534"/>
      <c r="L40" s="534"/>
      <c r="M40" s="531"/>
      <c r="N40" s="534"/>
      <c r="O40" s="538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15.75" customHeight="1" thickBot="1">
      <c r="A41" s="310"/>
      <c r="B41" s="954"/>
      <c r="C41" s="997"/>
      <c r="D41" s="960"/>
      <c r="E41" s="960"/>
      <c r="F41" s="963"/>
      <c r="G41" s="948"/>
      <c r="H41" s="678" t="s">
        <v>568</v>
      </c>
      <c r="I41" s="540">
        <v>490</v>
      </c>
      <c r="J41" s="536">
        <v>150</v>
      </c>
      <c r="K41" s="536">
        <v>300</v>
      </c>
      <c r="L41" s="536">
        <v>490</v>
      </c>
      <c r="M41" s="535">
        <v>490</v>
      </c>
      <c r="N41" s="541"/>
      <c r="O41" s="54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15.75" customHeight="1">
      <c r="A42" s="309"/>
      <c r="B42" s="952">
        <v>8</v>
      </c>
      <c r="C42" s="955" t="s">
        <v>923</v>
      </c>
      <c r="D42" s="992">
        <v>2020</v>
      </c>
      <c r="E42" s="958">
        <v>2021</v>
      </c>
      <c r="F42" s="961">
        <v>138</v>
      </c>
      <c r="G42" s="949">
        <v>38</v>
      </c>
      <c r="H42" s="677" t="s">
        <v>82</v>
      </c>
      <c r="I42" s="535">
        <v>100</v>
      </c>
      <c r="J42" s="536">
        <v>0</v>
      </c>
      <c r="K42" s="536">
        <v>50</v>
      </c>
      <c r="L42" s="536">
        <v>100</v>
      </c>
      <c r="M42" s="535">
        <v>100</v>
      </c>
      <c r="N42" s="536"/>
      <c r="O42" s="53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15.75" customHeight="1">
      <c r="A43" s="309"/>
      <c r="B43" s="953"/>
      <c r="C43" s="956"/>
      <c r="D43" s="993"/>
      <c r="E43" s="959"/>
      <c r="F43" s="962"/>
      <c r="G43" s="950"/>
      <c r="H43" s="677" t="s">
        <v>83</v>
      </c>
      <c r="I43" s="535"/>
      <c r="J43" s="536"/>
      <c r="K43" s="536"/>
      <c r="L43" s="536"/>
      <c r="M43" s="535"/>
      <c r="N43" s="536"/>
      <c r="O43" s="537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6" customFormat="1" ht="15.75" customHeight="1">
      <c r="A44" s="309"/>
      <c r="B44" s="953"/>
      <c r="C44" s="956"/>
      <c r="D44" s="993"/>
      <c r="E44" s="959"/>
      <c r="F44" s="962"/>
      <c r="G44" s="950"/>
      <c r="H44" s="677"/>
      <c r="I44" s="535"/>
      <c r="J44" s="536"/>
      <c r="K44" s="536"/>
      <c r="L44" s="536"/>
      <c r="M44" s="535"/>
      <c r="N44" s="536"/>
      <c r="O44" s="53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6" customFormat="1" ht="15.75" customHeight="1">
      <c r="A45" s="309"/>
      <c r="B45" s="953"/>
      <c r="C45" s="956"/>
      <c r="D45" s="993"/>
      <c r="E45" s="959"/>
      <c r="F45" s="962"/>
      <c r="G45" s="950"/>
      <c r="H45" s="677" t="s">
        <v>23</v>
      </c>
      <c r="I45" s="535"/>
      <c r="J45" s="536"/>
      <c r="K45" s="536"/>
      <c r="L45" s="536"/>
      <c r="M45" s="535"/>
      <c r="N45" s="536"/>
      <c r="O45" s="537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6" customFormat="1" ht="15.75" customHeight="1" thickBot="1">
      <c r="A46" s="309"/>
      <c r="B46" s="954"/>
      <c r="C46" s="957"/>
      <c r="D46" s="994"/>
      <c r="E46" s="960"/>
      <c r="F46" s="963"/>
      <c r="G46" s="951"/>
      <c r="H46" s="678" t="s">
        <v>568</v>
      </c>
      <c r="I46" s="535">
        <v>100</v>
      </c>
      <c r="J46" s="536">
        <v>0</v>
      </c>
      <c r="K46" s="536">
        <v>50</v>
      </c>
      <c r="L46" s="536">
        <v>100</v>
      </c>
      <c r="M46" s="535">
        <v>100</v>
      </c>
      <c r="N46" s="536"/>
      <c r="O46" s="537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6" customFormat="1" ht="15.75" customHeight="1">
      <c r="A47" s="310"/>
      <c r="B47" s="543"/>
      <c r="C47" s="955" t="s">
        <v>804</v>
      </c>
      <c r="D47" s="958">
        <v>2021</v>
      </c>
      <c r="E47" s="958">
        <v>2021</v>
      </c>
      <c r="F47" s="961">
        <v>300</v>
      </c>
      <c r="G47" s="946">
        <v>0</v>
      </c>
      <c r="H47" s="677" t="s">
        <v>82</v>
      </c>
      <c r="I47" s="535">
        <v>300</v>
      </c>
      <c r="J47" s="536">
        <v>0</v>
      </c>
      <c r="K47" s="536">
        <v>150</v>
      </c>
      <c r="L47" s="536">
        <v>300</v>
      </c>
      <c r="M47" s="535">
        <v>300</v>
      </c>
      <c r="N47" s="536"/>
      <c r="O47" s="537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6" customFormat="1" ht="15.75" customHeight="1">
      <c r="A48" s="310"/>
      <c r="B48" s="543"/>
      <c r="C48" s="956"/>
      <c r="D48" s="959"/>
      <c r="E48" s="959"/>
      <c r="F48" s="962"/>
      <c r="G48" s="947"/>
      <c r="H48" s="677" t="s">
        <v>83</v>
      </c>
      <c r="I48" s="535"/>
      <c r="J48" s="536"/>
      <c r="K48" s="536"/>
      <c r="L48" s="536"/>
      <c r="M48" s="535"/>
      <c r="N48" s="536"/>
      <c r="O48" s="53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6" customFormat="1" ht="15.75" customHeight="1">
      <c r="A49" s="310"/>
      <c r="B49" s="543">
        <v>9</v>
      </c>
      <c r="C49" s="956"/>
      <c r="D49" s="959"/>
      <c r="E49" s="959"/>
      <c r="F49" s="962"/>
      <c r="G49" s="947"/>
      <c r="H49" s="677" t="s">
        <v>706</v>
      </c>
      <c r="I49" s="535"/>
      <c r="J49" s="536"/>
      <c r="K49" s="536"/>
      <c r="L49" s="536"/>
      <c r="M49" s="535"/>
      <c r="N49" s="536"/>
      <c r="O49" s="537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6" customFormat="1" ht="15.75" customHeight="1">
      <c r="A50" s="310"/>
      <c r="B50" s="543"/>
      <c r="C50" s="956"/>
      <c r="D50" s="959"/>
      <c r="E50" s="959"/>
      <c r="F50" s="962"/>
      <c r="G50" s="947"/>
      <c r="H50" s="677" t="s">
        <v>23</v>
      </c>
      <c r="I50" s="535"/>
      <c r="J50" s="536"/>
      <c r="K50" s="536"/>
      <c r="L50" s="536"/>
      <c r="M50" s="535"/>
      <c r="N50" s="536"/>
      <c r="O50" s="537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6" customFormat="1" ht="15.75" customHeight="1" thickBot="1">
      <c r="A51" s="310"/>
      <c r="B51" s="543"/>
      <c r="C51" s="957"/>
      <c r="D51" s="960"/>
      <c r="E51" s="960"/>
      <c r="F51" s="963"/>
      <c r="G51" s="948"/>
      <c r="H51" s="678" t="s">
        <v>568</v>
      </c>
      <c r="I51" s="535">
        <v>300</v>
      </c>
      <c r="J51" s="536">
        <v>0</v>
      </c>
      <c r="K51" s="536">
        <v>150</v>
      </c>
      <c r="L51" s="536">
        <v>300</v>
      </c>
      <c r="M51" s="535">
        <v>300</v>
      </c>
      <c r="N51" s="536"/>
      <c r="O51" s="53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6" customFormat="1" ht="15.75" customHeight="1">
      <c r="A52" s="310"/>
      <c r="B52" s="966">
        <v>10</v>
      </c>
      <c r="C52" s="955" t="s">
        <v>805</v>
      </c>
      <c r="D52" s="958">
        <v>2019</v>
      </c>
      <c r="E52" s="958">
        <v>2021</v>
      </c>
      <c r="F52" s="961">
        <v>169</v>
      </c>
      <c r="G52" s="946">
        <v>69</v>
      </c>
      <c r="H52" s="677" t="s">
        <v>82</v>
      </c>
      <c r="I52" s="535">
        <v>100</v>
      </c>
      <c r="J52" s="536">
        <v>0</v>
      </c>
      <c r="K52" s="536">
        <v>50</v>
      </c>
      <c r="L52" s="536">
        <v>100</v>
      </c>
      <c r="M52" s="535">
        <v>100</v>
      </c>
      <c r="N52" s="536"/>
      <c r="O52" s="53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6" customFormat="1" ht="15.75" customHeight="1">
      <c r="A53" s="310"/>
      <c r="B53" s="967"/>
      <c r="C53" s="956"/>
      <c r="D53" s="959"/>
      <c r="E53" s="959"/>
      <c r="F53" s="962"/>
      <c r="G53" s="947"/>
      <c r="H53" s="677" t="s">
        <v>83</v>
      </c>
      <c r="I53" s="535"/>
      <c r="J53" s="536"/>
      <c r="K53" s="536"/>
      <c r="L53" s="536"/>
      <c r="M53" s="535"/>
      <c r="N53" s="536"/>
      <c r="O53" s="537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6" customFormat="1" ht="15.75" customHeight="1">
      <c r="A54" s="310"/>
      <c r="B54" s="967"/>
      <c r="C54" s="956"/>
      <c r="D54" s="959"/>
      <c r="E54" s="959"/>
      <c r="F54" s="962"/>
      <c r="G54" s="947"/>
      <c r="H54" s="677" t="s">
        <v>706</v>
      </c>
      <c r="I54" s="535"/>
      <c r="J54" s="536"/>
      <c r="K54" s="536"/>
      <c r="L54" s="536"/>
      <c r="M54" s="535"/>
      <c r="N54" s="536"/>
      <c r="O54" s="53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6" customFormat="1" ht="15.75" customHeight="1">
      <c r="A55" s="310"/>
      <c r="B55" s="967"/>
      <c r="C55" s="956"/>
      <c r="D55" s="959"/>
      <c r="E55" s="959"/>
      <c r="F55" s="962"/>
      <c r="G55" s="947"/>
      <c r="H55" s="677" t="s">
        <v>23</v>
      </c>
      <c r="I55" s="535"/>
      <c r="J55" s="536"/>
      <c r="K55" s="536"/>
      <c r="L55" s="536"/>
      <c r="M55" s="535"/>
      <c r="N55" s="536"/>
      <c r="O55" s="537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6" customFormat="1" ht="15.75" customHeight="1" thickBot="1">
      <c r="A56" s="310"/>
      <c r="B56" s="967"/>
      <c r="C56" s="957"/>
      <c r="D56" s="960"/>
      <c r="E56" s="960"/>
      <c r="F56" s="963"/>
      <c r="G56" s="948"/>
      <c r="H56" s="678" t="s">
        <v>568</v>
      </c>
      <c r="I56" s="535">
        <v>100</v>
      </c>
      <c r="J56" s="536">
        <v>0</v>
      </c>
      <c r="K56" s="536">
        <v>50</v>
      </c>
      <c r="L56" s="536">
        <v>100</v>
      </c>
      <c r="M56" s="535">
        <v>100</v>
      </c>
      <c r="N56" s="536"/>
      <c r="O56" s="537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6" customFormat="1" ht="15.75" customHeight="1">
      <c r="A57" s="310"/>
      <c r="B57" s="952">
        <v>11</v>
      </c>
      <c r="C57" s="995" t="s">
        <v>806</v>
      </c>
      <c r="D57" s="958">
        <v>2019</v>
      </c>
      <c r="E57" s="958">
        <v>2021</v>
      </c>
      <c r="F57" s="961">
        <v>1150</v>
      </c>
      <c r="G57" s="946">
        <v>160</v>
      </c>
      <c r="H57" s="677" t="s">
        <v>82</v>
      </c>
      <c r="I57" s="535">
        <v>990</v>
      </c>
      <c r="J57" s="536">
        <v>100</v>
      </c>
      <c r="K57" s="536">
        <v>150</v>
      </c>
      <c r="L57" s="536">
        <v>850</v>
      </c>
      <c r="M57" s="535">
        <v>990</v>
      </c>
      <c r="N57" s="536"/>
      <c r="O57" s="537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6" customFormat="1" ht="15.75" customHeight="1">
      <c r="A58" s="310"/>
      <c r="B58" s="953"/>
      <c r="C58" s="996"/>
      <c r="D58" s="959"/>
      <c r="E58" s="959"/>
      <c r="F58" s="962"/>
      <c r="G58" s="947"/>
      <c r="H58" s="677" t="s">
        <v>83</v>
      </c>
      <c r="I58" s="535"/>
      <c r="J58" s="536"/>
      <c r="K58" s="536"/>
      <c r="L58" s="536"/>
      <c r="M58" s="535"/>
      <c r="N58" s="536"/>
      <c r="O58" s="537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6" customFormat="1" ht="15.75" customHeight="1">
      <c r="A59" s="310"/>
      <c r="B59" s="953"/>
      <c r="C59" s="996"/>
      <c r="D59" s="959"/>
      <c r="E59" s="959"/>
      <c r="F59" s="962"/>
      <c r="G59" s="947"/>
      <c r="H59" s="677" t="s">
        <v>706</v>
      </c>
      <c r="I59" s="535"/>
      <c r="J59" s="536"/>
      <c r="K59" s="536"/>
      <c r="L59" s="536"/>
      <c r="M59" s="535"/>
      <c r="N59" s="536"/>
      <c r="O59" s="537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6" customFormat="1" ht="15.75" customHeight="1">
      <c r="A60" s="310"/>
      <c r="B60" s="953"/>
      <c r="C60" s="996"/>
      <c r="D60" s="959"/>
      <c r="E60" s="959"/>
      <c r="F60" s="962"/>
      <c r="G60" s="947"/>
      <c r="H60" s="677" t="s">
        <v>23</v>
      </c>
      <c r="I60" s="535"/>
      <c r="J60" s="536"/>
      <c r="K60" s="536"/>
      <c r="L60" s="536"/>
      <c r="M60" s="535"/>
      <c r="N60" s="536"/>
      <c r="O60" s="537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6" customFormat="1" ht="15.75" customHeight="1" thickBot="1">
      <c r="A61" s="310"/>
      <c r="B61" s="954"/>
      <c r="C61" s="997"/>
      <c r="D61" s="960"/>
      <c r="E61" s="960"/>
      <c r="F61" s="963"/>
      <c r="G61" s="948"/>
      <c r="H61" s="678" t="s">
        <v>568</v>
      </c>
      <c r="I61" s="535">
        <v>990</v>
      </c>
      <c r="J61" s="536">
        <v>100</v>
      </c>
      <c r="K61" s="536">
        <v>150</v>
      </c>
      <c r="L61" s="536">
        <v>200</v>
      </c>
      <c r="M61" s="535">
        <v>990</v>
      </c>
      <c r="N61" s="536"/>
      <c r="O61" s="537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6" customFormat="1" ht="15.75" customHeight="1">
      <c r="A62" s="310"/>
      <c r="B62" s="1007">
        <v>12</v>
      </c>
      <c r="C62" s="995" t="s">
        <v>807</v>
      </c>
      <c r="D62" s="958">
        <v>2021</v>
      </c>
      <c r="E62" s="958">
        <v>2021</v>
      </c>
      <c r="F62" s="961">
        <v>300</v>
      </c>
      <c r="G62" s="946">
        <v>0</v>
      </c>
      <c r="H62" s="677" t="s">
        <v>82</v>
      </c>
      <c r="I62" s="535">
        <v>300</v>
      </c>
      <c r="J62" s="536">
        <v>0</v>
      </c>
      <c r="K62" s="536">
        <v>100</v>
      </c>
      <c r="L62" s="536">
        <v>200</v>
      </c>
      <c r="M62" s="535">
        <v>300</v>
      </c>
      <c r="N62" s="536"/>
      <c r="O62" s="537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6" customFormat="1" ht="15.75" customHeight="1">
      <c r="A63" s="310"/>
      <c r="B63" s="1008"/>
      <c r="C63" s="996"/>
      <c r="D63" s="959"/>
      <c r="E63" s="959"/>
      <c r="F63" s="962"/>
      <c r="G63" s="947"/>
      <c r="H63" s="677" t="s">
        <v>83</v>
      </c>
      <c r="I63" s="535"/>
      <c r="J63" s="536"/>
      <c r="K63" s="536"/>
      <c r="L63" s="536"/>
      <c r="M63" s="535"/>
      <c r="N63" s="536"/>
      <c r="O63" s="537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6" customFormat="1" ht="15.75" customHeight="1">
      <c r="A64" s="310"/>
      <c r="B64" s="1008"/>
      <c r="C64" s="996"/>
      <c r="D64" s="959"/>
      <c r="E64" s="959"/>
      <c r="F64" s="962"/>
      <c r="G64" s="947"/>
      <c r="H64" s="677" t="s">
        <v>706</v>
      </c>
      <c r="I64" s="535"/>
      <c r="J64" s="536"/>
      <c r="K64" s="536"/>
      <c r="L64" s="536"/>
      <c r="M64" s="535"/>
      <c r="N64" s="536"/>
      <c r="O64" s="537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6" customFormat="1" ht="15.75" customHeight="1">
      <c r="A65" s="310"/>
      <c r="B65" s="1008"/>
      <c r="C65" s="996"/>
      <c r="D65" s="959"/>
      <c r="E65" s="959"/>
      <c r="F65" s="962"/>
      <c r="G65" s="947"/>
      <c r="H65" s="677" t="s">
        <v>23</v>
      </c>
      <c r="I65" s="535"/>
      <c r="J65" s="536"/>
      <c r="K65" s="536"/>
      <c r="L65" s="536"/>
      <c r="M65" s="535"/>
      <c r="N65" s="536"/>
      <c r="O65" s="537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6" customFormat="1" ht="15.75" customHeight="1" thickBot="1">
      <c r="A66" s="310"/>
      <c r="B66" s="1009"/>
      <c r="C66" s="997"/>
      <c r="D66" s="960"/>
      <c r="E66" s="960"/>
      <c r="F66" s="963"/>
      <c r="G66" s="948"/>
      <c r="H66" s="678" t="s">
        <v>568</v>
      </c>
      <c r="I66" s="535">
        <v>300</v>
      </c>
      <c r="J66" s="536">
        <v>0</v>
      </c>
      <c r="K66" s="536">
        <v>100</v>
      </c>
      <c r="L66" s="536">
        <v>200</v>
      </c>
      <c r="M66" s="535">
        <v>300</v>
      </c>
      <c r="N66" s="536"/>
      <c r="O66" s="537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6" customFormat="1" ht="15.75" customHeight="1">
      <c r="A67" s="309"/>
      <c r="B67" s="953">
        <v>13</v>
      </c>
      <c r="C67" s="955" t="s">
        <v>808</v>
      </c>
      <c r="D67" s="958">
        <v>2021</v>
      </c>
      <c r="E67" s="958">
        <v>2021</v>
      </c>
      <c r="F67" s="961">
        <v>200</v>
      </c>
      <c r="G67" s="946">
        <v>0</v>
      </c>
      <c r="H67" s="677" t="s">
        <v>82</v>
      </c>
      <c r="I67" s="535">
        <v>200</v>
      </c>
      <c r="J67" s="536">
        <v>200</v>
      </c>
      <c r="K67" s="536">
        <v>200</v>
      </c>
      <c r="L67" s="536">
        <v>200</v>
      </c>
      <c r="M67" s="535">
        <v>200</v>
      </c>
      <c r="N67" s="536"/>
      <c r="O67" s="537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6" customFormat="1" ht="15.75" customHeight="1">
      <c r="A68" s="309"/>
      <c r="B68" s="953"/>
      <c r="C68" s="956"/>
      <c r="D68" s="959"/>
      <c r="E68" s="959"/>
      <c r="F68" s="962"/>
      <c r="G68" s="947"/>
      <c r="H68" s="677" t="s">
        <v>83</v>
      </c>
      <c r="I68" s="535"/>
      <c r="J68" s="536"/>
      <c r="K68" s="536"/>
      <c r="L68" s="536"/>
      <c r="M68" s="535"/>
      <c r="N68" s="536"/>
      <c r="O68" s="537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6" customFormat="1" ht="15.75" customHeight="1">
      <c r="A69" s="309"/>
      <c r="B69" s="953"/>
      <c r="C69" s="956"/>
      <c r="D69" s="959"/>
      <c r="E69" s="959"/>
      <c r="F69" s="962"/>
      <c r="G69" s="947"/>
      <c r="H69" s="677" t="s">
        <v>706</v>
      </c>
      <c r="I69" s="535"/>
      <c r="J69" s="536"/>
      <c r="K69" s="536"/>
      <c r="L69" s="536"/>
      <c r="M69" s="535"/>
      <c r="N69" s="536"/>
      <c r="O69" s="537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6" customFormat="1" ht="15.75" customHeight="1">
      <c r="A70" s="309"/>
      <c r="B70" s="953"/>
      <c r="C70" s="956"/>
      <c r="D70" s="959"/>
      <c r="E70" s="959"/>
      <c r="F70" s="962"/>
      <c r="G70" s="947"/>
      <c r="H70" s="677" t="s">
        <v>23</v>
      </c>
      <c r="I70" s="535"/>
      <c r="J70" s="536"/>
      <c r="K70" s="536"/>
      <c r="L70" s="536"/>
      <c r="M70" s="535"/>
      <c r="N70" s="536"/>
      <c r="O70" s="537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36" customFormat="1" ht="16.5" customHeight="1" thickBot="1">
      <c r="A71" s="309"/>
      <c r="B71" s="954"/>
      <c r="C71" s="957"/>
      <c r="D71" s="960"/>
      <c r="E71" s="960"/>
      <c r="F71" s="963"/>
      <c r="G71" s="948"/>
      <c r="H71" s="678" t="s">
        <v>568</v>
      </c>
      <c r="I71" s="535">
        <v>200</v>
      </c>
      <c r="J71" s="536">
        <v>200</v>
      </c>
      <c r="K71" s="536">
        <v>200</v>
      </c>
      <c r="L71" s="536">
        <v>200</v>
      </c>
      <c r="M71" s="535">
        <v>200</v>
      </c>
      <c r="N71" s="536"/>
      <c r="O71" s="537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36" customFormat="1" ht="15.75" customHeight="1">
      <c r="A72" s="309"/>
      <c r="B72" s="952">
        <v>14</v>
      </c>
      <c r="C72" s="955" t="s">
        <v>809</v>
      </c>
      <c r="D72" s="958">
        <v>2021</v>
      </c>
      <c r="E72" s="958">
        <v>2021</v>
      </c>
      <c r="F72" s="961">
        <v>480</v>
      </c>
      <c r="G72" s="946">
        <v>0</v>
      </c>
      <c r="H72" s="677" t="s">
        <v>82</v>
      </c>
      <c r="I72" s="535">
        <v>480</v>
      </c>
      <c r="J72" s="536">
        <v>200</v>
      </c>
      <c r="K72" s="536">
        <v>200</v>
      </c>
      <c r="L72" s="536">
        <v>480</v>
      </c>
      <c r="M72" s="535">
        <v>480</v>
      </c>
      <c r="N72" s="536"/>
      <c r="O72" s="537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36" customFormat="1" ht="15.75" customHeight="1">
      <c r="A73" s="309"/>
      <c r="B73" s="953"/>
      <c r="C73" s="956"/>
      <c r="D73" s="959"/>
      <c r="E73" s="959"/>
      <c r="F73" s="962"/>
      <c r="G73" s="947"/>
      <c r="H73" s="677" t="s">
        <v>83</v>
      </c>
      <c r="I73" s="535"/>
      <c r="J73" s="536"/>
      <c r="K73" s="536"/>
      <c r="L73" s="536"/>
      <c r="M73" s="535"/>
      <c r="N73" s="536"/>
      <c r="O73" s="537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36" customFormat="1" ht="15.75" customHeight="1">
      <c r="A74" s="309"/>
      <c r="B74" s="953"/>
      <c r="C74" s="956"/>
      <c r="D74" s="959"/>
      <c r="E74" s="959"/>
      <c r="F74" s="962"/>
      <c r="G74" s="947"/>
      <c r="H74" s="677" t="s">
        <v>706</v>
      </c>
      <c r="I74" s="535"/>
      <c r="J74" s="536"/>
      <c r="K74" s="536"/>
      <c r="L74" s="536"/>
      <c r="M74" s="535"/>
      <c r="N74" s="536"/>
      <c r="O74" s="537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6" customFormat="1" ht="15.75" customHeight="1">
      <c r="A75" s="309"/>
      <c r="B75" s="953"/>
      <c r="C75" s="956"/>
      <c r="D75" s="959"/>
      <c r="E75" s="959"/>
      <c r="F75" s="962"/>
      <c r="G75" s="947"/>
      <c r="H75" s="677" t="s">
        <v>23</v>
      </c>
      <c r="I75" s="535"/>
      <c r="J75" s="536"/>
      <c r="K75" s="536"/>
      <c r="L75" s="536"/>
      <c r="M75" s="535"/>
      <c r="N75" s="536"/>
      <c r="O75" s="537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36" customFormat="1" ht="15.75" customHeight="1" thickBot="1">
      <c r="A76" s="309"/>
      <c r="B76" s="954"/>
      <c r="C76" s="957"/>
      <c r="D76" s="960"/>
      <c r="E76" s="960"/>
      <c r="F76" s="963"/>
      <c r="G76" s="948"/>
      <c r="H76" s="678" t="s">
        <v>568</v>
      </c>
      <c r="I76" s="535">
        <v>480</v>
      </c>
      <c r="J76" s="536">
        <v>200</v>
      </c>
      <c r="K76" s="536">
        <v>200</v>
      </c>
      <c r="L76" s="536">
        <v>480</v>
      </c>
      <c r="M76" s="535">
        <v>480</v>
      </c>
      <c r="N76" s="536"/>
      <c r="O76" s="537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36" customFormat="1" ht="15.75" customHeight="1">
      <c r="A77" s="310"/>
      <c r="B77" s="952">
        <v>15</v>
      </c>
      <c r="C77" s="955" t="s">
        <v>810</v>
      </c>
      <c r="D77" s="958">
        <v>2017</v>
      </c>
      <c r="E77" s="958">
        <v>2021</v>
      </c>
      <c r="F77" s="961">
        <v>534</v>
      </c>
      <c r="G77" s="946">
        <v>334</v>
      </c>
      <c r="H77" s="677" t="s">
        <v>82</v>
      </c>
      <c r="I77" s="535">
        <v>200</v>
      </c>
      <c r="J77" s="536">
        <v>0</v>
      </c>
      <c r="K77" s="536">
        <v>0</v>
      </c>
      <c r="L77" s="536">
        <v>200</v>
      </c>
      <c r="M77" s="535">
        <v>200</v>
      </c>
      <c r="N77" s="536"/>
      <c r="O77" s="537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6" customFormat="1" ht="15.75" customHeight="1">
      <c r="A78" s="310"/>
      <c r="B78" s="953"/>
      <c r="C78" s="956"/>
      <c r="D78" s="959"/>
      <c r="E78" s="959"/>
      <c r="F78" s="962"/>
      <c r="G78" s="947"/>
      <c r="H78" s="677" t="s">
        <v>83</v>
      </c>
      <c r="I78" s="535"/>
      <c r="J78" s="536"/>
      <c r="K78" s="536"/>
      <c r="L78" s="536"/>
      <c r="M78" s="535"/>
      <c r="N78" s="536"/>
      <c r="O78" s="537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6" customFormat="1" ht="15.75" customHeight="1">
      <c r="A79" s="310"/>
      <c r="B79" s="953"/>
      <c r="C79" s="956"/>
      <c r="D79" s="959"/>
      <c r="E79" s="959"/>
      <c r="F79" s="962"/>
      <c r="G79" s="947"/>
      <c r="H79" s="677" t="s">
        <v>706</v>
      </c>
      <c r="I79" s="535"/>
      <c r="J79" s="536"/>
      <c r="K79" s="536"/>
      <c r="L79" s="536"/>
      <c r="M79" s="535"/>
      <c r="N79" s="536"/>
      <c r="O79" s="537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6" customFormat="1" ht="15.75" customHeight="1">
      <c r="A80" s="310"/>
      <c r="B80" s="953"/>
      <c r="C80" s="956"/>
      <c r="D80" s="959"/>
      <c r="E80" s="959"/>
      <c r="F80" s="962"/>
      <c r="G80" s="947"/>
      <c r="H80" s="677" t="s">
        <v>23</v>
      </c>
      <c r="I80" s="535"/>
      <c r="J80" s="536"/>
      <c r="K80" s="536"/>
      <c r="L80" s="536"/>
      <c r="M80" s="535"/>
      <c r="N80" s="536"/>
      <c r="O80" s="537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36" customFormat="1" ht="31.5" customHeight="1" thickBot="1">
      <c r="A81" s="310"/>
      <c r="B81" s="954"/>
      <c r="C81" s="957"/>
      <c r="D81" s="960"/>
      <c r="E81" s="960"/>
      <c r="F81" s="963"/>
      <c r="G81" s="948"/>
      <c r="H81" s="678" t="s">
        <v>568</v>
      </c>
      <c r="I81" s="535">
        <v>200</v>
      </c>
      <c r="J81" s="536">
        <v>0</v>
      </c>
      <c r="K81" s="536">
        <v>0</v>
      </c>
      <c r="L81" s="536">
        <v>200</v>
      </c>
      <c r="M81" s="535">
        <v>200</v>
      </c>
      <c r="N81" s="536"/>
      <c r="O81" s="537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6" customFormat="1" ht="15.75" customHeight="1">
      <c r="A82" s="310"/>
      <c r="B82" s="952">
        <v>16</v>
      </c>
      <c r="C82" s="955" t="s">
        <v>811</v>
      </c>
      <c r="D82" s="958">
        <v>2020</v>
      </c>
      <c r="E82" s="958">
        <v>2021</v>
      </c>
      <c r="F82" s="961">
        <v>1906</v>
      </c>
      <c r="G82" s="946">
        <v>126</v>
      </c>
      <c r="H82" s="677" t="s">
        <v>82</v>
      </c>
      <c r="I82" s="535">
        <v>1780</v>
      </c>
      <c r="J82" s="536">
        <v>0</v>
      </c>
      <c r="K82" s="536">
        <v>480</v>
      </c>
      <c r="L82" s="536">
        <v>1000</v>
      </c>
      <c r="M82" s="535">
        <v>1780</v>
      </c>
      <c r="N82" s="536"/>
      <c r="O82" s="537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s="36" customFormat="1" ht="15.75" customHeight="1">
      <c r="A83" s="310"/>
      <c r="B83" s="953"/>
      <c r="C83" s="956"/>
      <c r="D83" s="959"/>
      <c r="E83" s="959"/>
      <c r="F83" s="962"/>
      <c r="G83" s="947"/>
      <c r="H83" s="677" t="s">
        <v>83</v>
      </c>
      <c r="I83" s="535"/>
      <c r="J83" s="536"/>
      <c r="K83" s="536"/>
      <c r="L83" s="536"/>
      <c r="M83" s="535"/>
      <c r="N83" s="536"/>
      <c r="O83" s="537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6" customFormat="1" ht="15.75" customHeight="1">
      <c r="A84" s="310"/>
      <c r="B84" s="953"/>
      <c r="C84" s="956"/>
      <c r="D84" s="959"/>
      <c r="E84" s="959"/>
      <c r="F84" s="962"/>
      <c r="G84" s="947"/>
      <c r="H84" s="677" t="s">
        <v>706</v>
      </c>
      <c r="I84" s="535"/>
      <c r="J84" s="536"/>
      <c r="K84" s="536"/>
      <c r="L84" s="536"/>
      <c r="M84" s="535"/>
      <c r="N84" s="536"/>
      <c r="O84" s="537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6" customFormat="1" ht="15.75" customHeight="1">
      <c r="A85" s="310"/>
      <c r="B85" s="953"/>
      <c r="C85" s="956"/>
      <c r="D85" s="959"/>
      <c r="E85" s="959"/>
      <c r="F85" s="962"/>
      <c r="G85" s="947"/>
      <c r="H85" s="677" t="s">
        <v>23</v>
      </c>
      <c r="I85" s="535"/>
      <c r="J85" s="536"/>
      <c r="K85" s="536"/>
      <c r="L85" s="536"/>
      <c r="M85" s="535"/>
      <c r="N85" s="536"/>
      <c r="O85" s="537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36" customFormat="1" ht="33.75" customHeight="1" thickBot="1">
      <c r="A86" s="310"/>
      <c r="B86" s="954"/>
      <c r="C86" s="957"/>
      <c r="D86" s="960"/>
      <c r="E86" s="960"/>
      <c r="F86" s="963"/>
      <c r="G86" s="948"/>
      <c r="H86" s="678" t="s">
        <v>568</v>
      </c>
      <c r="I86" s="535">
        <v>1780</v>
      </c>
      <c r="J86" s="536">
        <v>0</v>
      </c>
      <c r="K86" s="536">
        <v>480</v>
      </c>
      <c r="L86" s="536">
        <v>1000</v>
      </c>
      <c r="M86" s="535">
        <v>1780</v>
      </c>
      <c r="N86" s="536"/>
      <c r="O86" s="537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36" customFormat="1" ht="15.75" customHeight="1">
      <c r="A87" s="310"/>
      <c r="B87" s="952">
        <v>17</v>
      </c>
      <c r="C87" s="955" t="s">
        <v>891</v>
      </c>
      <c r="D87" s="958">
        <v>2021</v>
      </c>
      <c r="E87" s="958">
        <v>2021</v>
      </c>
      <c r="F87" s="961">
        <v>500</v>
      </c>
      <c r="G87" s="946">
        <v>0</v>
      </c>
      <c r="H87" s="679" t="s">
        <v>82</v>
      </c>
      <c r="I87" s="535">
        <v>500</v>
      </c>
      <c r="J87" s="536">
        <v>100</v>
      </c>
      <c r="K87" s="536">
        <v>250</v>
      </c>
      <c r="L87" s="536">
        <v>400</v>
      </c>
      <c r="M87" s="535">
        <v>500</v>
      </c>
      <c r="N87" s="536"/>
      <c r="O87" s="537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36" customFormat="1" ht="15.75" customHeight="1">
      <c r="A88" s="310"/>
      <c r="B88" s="953"/>
      <c r="C88" s="956"/>
      <c r="D88" s="959"/>
      <c r="E88" s="959"/>
      <c r="F88" s="962"/>
      <c r="G88" s="947"/>
      <c r="H88" s="677" t="s">
        <v>83</v>
      </c>
      <c r="I88" s="531"/>
      <c r="J88" s="534"/>
      <c r="K88" s="534"/>
      <c r="L88" s="534"/>
      <c r="M88" s="531"/>
      <c r="N88" s="534"/>
      <c r="O88" s="538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36" customFormat="1" ht="15.75" customHeight="1">
      <c r="A89" s="310"/>
      <c r="B89" s="953"/>
      <c r="C89" s="956"/>
      <c r="D89" s="959"/>
      <c r="E89" s="959"/>
      <c r="F89" s="962"/>
      <c r="G89" s="947"/>
      <c r="H89" s="677" t="s">
        <v>706</v>
      </c>
      <c r="I89" s="531"/>
      <c r="J89" s="534"/>
      <c r="K89" s="534"/>
      <c r="L89" s="539"/>
      <c r="M89" s="531"/>
      <c r="N89" s="539"/>
      <c r="O89" s="538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36" customFormat="1" ht="15.75" customHeight="1">
      <c r="A90" s="310"/>
      <c r="B90" s="953"/>
      <c r="C90" s="956"/>
      <c r="D90" s="959"/>
      <c r="E90" s="959"/>
      <c r="F90" s="962"/>
      <c r="G90" s="947"/>
      <c r="H90" s="680" t="s">
        <v>23</v>
      </c>
      <c r="I90" s="666"/>
      <c r="J90" s="667"/>
      <c r="K90" s="667"/>
      <c r="L90" s="667"/>
      <c r="M90" s="666"/>
      <c r="N90" s="668"/>
      <c r="O90" s="669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36" customFormat="1" ht="15.75" customHeight="1" thickBot="1">
      <c r="A91" s="310"/>
      <c r="B91" s="954"/>
      <c r="C91" s="957"/>
      <c r="D91" s="960"/>
      <c r="E91" s="960"/>
      <c r="F91" s="963"/>
      <c r="G91" s="948"/>
      <c r="H91" s="678" t="s">
        <v>568</v>
      </c>
      <c r="I91" s="531">
        <v>500</v>
      </c>
      <c r="J91" s="534">
        <v>100</v>
      </c>
      <c r="K91" s="534">
        <v>250</v>
      </c>
      <c r="L91" s="534">
        <v>400</v>
      </c>
      <c r="M91" s="531">
        <v>500</v>
      </c>
      <c r="N91" s="534"/>
      <c r="O91" s="538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36" customFormat="1" ht="15.75" customHeight="1">
      <c r="A92" s="310"/>
      <c r="B92" s="952">
        <v>18</v>
      </c>
      <c r="C92" s="955" t="s">
        <v>858</v>
      </c>
      <c r="D92" s="958">
        <v>2020</v>
      </c>
      <c r="E92" s="958">
        <v>2021</v>
      </c>
      <c r="F92" s="961">
        <v>498</v>
      </c>
      <c r="G92" s="946">
        <v>0</v>
      </c>
      <c r="H92" s="677" t="s">
        <v>82</v>
      </c>
      <c r="I92" s="531">
        <v>498</v>
      </c>
      <c r="J92" s="531">
        <v>498</v>
      </c>
      <c r="K92" s="531">
        <v>498</v>
      </c>
      <c r="L92" s="536">
        <v>498</v>
      </c>
      <c r="M92" s="535">
        <v>498</v>
      </c>
      <c r="N92" s="534"/>
      <c r="O92" s="538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36" customFormat="1" ht="15.75" customHeight="1">
      <c r="A93" s="310"/>
      <c r="B93" s="953"/>
      <c r="C93" s="956"/>
      <c r="D93" s="959"/>
      <c r="E93" s="959"/>
      <c r="F93" s="962"/>
      <c r="G93" s="947"/>
      <c r="H93" s="677" t="s">
        <v>83</v>
      </c>
      <c r="I93" s="531"/>
      <c r="J93" s="534"/>
      <c r="K93" s="534"/>
      <c r="L93" s="534"/>
      <c r="M93" s="531"/>
      <c r="N93" s="534"/>
      <c r="O93" s="538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36" customFormat="1" ht="15.75" customHeight="1">
      <c r="A94" s="310"/>
      <c r="B94" s="953"/>
      <c r="C94" s="956"/>
      <c r="D94" s="959"/>
      <c r="E94" s="959"/>
      <c r="F94" s="962"/>
      <c r="G94" s="947"/>
      <c r="H94" s="677" t="s">
        <v>706</v>
      </c>
      <c r="I94" s="531"/>
      <c r="J94" s="534"/>
      <c r="K94" s="534"/>
      <c r="L94" s="539"/>
      <c r="M94" s="531"/>
      <c r="N94" s="534"/>
      <c r="O94" s="538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36" customFormat="1" ht="15.75" customHeight="1">
      <c r="A95" s="310"/>
      <c r="B95" s="953"/>
      <c r="C95" s="956"/>
      <c r="D95" s="959"/>
      <c r="E95" s="959"/>
      <c r="F95" s="962"/>
      <c r="G95" s="947"/>
      <c r="H95" s="677" t="s">
        <v>23</v>
      </c>
      <c r="I95" s="531"/>
      <c r="J95" s="534"/>
      <c r="K95" s="534"/>
      <c r="L95" s="534"/>
      <c r="M95" s="531"/>
      <c r="N95" s="534"/>
      <c r="O95" s="538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36" customFormat="1" ht="28.5" customHeight="1" thickBot="1">
      <c r="A96" s="310"/>
      <c r="B96" s="954"/>
      <c r="C96" s="956"/>
      <c r="D96" s="959"/>
      <c r="E96" s="959"/>
      <c r="F96" s="962"/>
      <c r="G96" s="947"/>
      <c r="H96" s="678" t="s">
        <v>568</v>
      </c>
      <c r="I96" s="531">
        <v>498</v>
      </c>
      <c r="J96" s="531">
        <v>498</v>
      </c>
      <c r="K96" s="531">
        <v>498</v>
      </c>
      <c r="L96" s="531">
        <v>498</v>
      </c>
      <c r="M96" s="535">
        <v>498</v>
      </c>
      <c r="N96" s="534"/>
      <c r="O96" s="538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36" customFormat="1" ht="15.75" customHeight="1">
      <c r="A97" s="310"/>
      <c r="B97" s="952">
        <v>19</v>
      </c>
      <c r="C97" s="955" t="s">
        <v>859</v>
      </c>
      <c r="D97" s="958">
        <v>2020</v>
      </c>
      <c r="E97" s="958">
        <v>2021</v>
      </c>
      <c r="F97" s="961">
        <v>990</v>
      </c>
      <c r="G97" s="949">
        <v>0</v>
      </c>
      <c r="H97" s="721" t="s">
        <v>82</v>
      </c>
      <c r="I97" s="531">
        <v>990</v>
      </c>
      <c r="J97" s="534">
        <v>990</v>
      </c>
      <c r="K97" s="534">
        <v>990</v>
      </c>
      <c r="L97" s="534">
        <v>990</v>
      </c>
      <c r="M97" s="535">
        <v>990</v>
      </c>
      <c r="N97" s="534"/>
      <c r="O97" s="538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36" customFormat="1" ht="15.75" customHeight="1">
      <c r="A98" s="310"/>
      <c r="B98" s="953"/>
      <c r="C98" s="956"/>
      <c r="D98" s="959"/>
      <c r="E98" s="959"/>
      <c r="F98" s="962"/>
      <c r="G98" s="950"/>
      <c r="H98" s="721" t="s">
        <v>83</v>
      </c>
      <c r="I98" s="531"/>
      <c r="J98" s="534"/>
      <c r="K98" s="534"/>
      <c r="L98" s="534"/>
      <c r="M98" s="531"/>
      <c r="N98" s="534"/>
      <c r="O98" s="538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36" customFormat="1" ht="15.75" customHeight="1">
      <c r="A99" s="310"/>
      <c r="B99" s="953"/>
      <c r="C99" s="956"/>
      <c r="D99" s="959"/>
      <c r="E99" s="959"/>
      <c r="F99" s="962"/>
      <c r="G99" s="950"/>
      <c r="H99" s="721" t="s">
        <v>706</v>
      </c>
      <c r="I99" s="531"/>
      <c r="J99" s="534"/>
      <c r="K99" s="534"/>
      <c r="L99" s="539"/>
      <c r="M99" s="531"/>
      <c r="N99" s="534"/>
      <c r="O99" s="538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36" customFormat="1" ht="15.75" customHeight="1">
      <c r="A100" s="310"/>
      <c r="B100" s="953"/>
      <c r="C100" s="956"/>
      <c r="D100" s="959"/>
      <c r="E100" s="959"/>
      <c r="F100" s="962"/>
      <c r="G100" s="950"/>
      <c r="H100" s="721" t="s">
        <v>23</v>
      </c>
      <c r="I100" s="531"/>
      <c r="J100" s="534"/>
      <c r="K100" s="534"/>
      <c r="L100" s="534"/>
      <c r="M100" s="531"/>
      <c r="N100" s="534"/>
      <c r="O100" s="538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s="36" customFormat="1" ht="15.75" customHeight="1" thickBot="1">
      <c r="A101" s="310"/>
      <c r="B101" s="954"/>
      <c r="C101" s="957"/>
      <c r="D101" s="960"/>
      <c r="E101" s="960"/>
      <c r="F101" s="963"/>
      <c r="G101" s="951"/>
      <c r="H101" s="722" t="s">
        <v>568</v>
      </c>
      <c r="I101" s="531">
        <v>990</v>
      </c>
      <c r="J101" s="534">
        <v>990</v>
      </c>
      <c r="K101" s="534">
        <v>990</v>
      </c>
      <c r="L101" s="534">
        <v>990</v>
      </c>
      <c r="M101" s="531">
        <v>990</v>
      </c>
      <c r="N101" s="534"/>
      <c r="O101" s="532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s="36" customFormat="1" ht="21" customHeight="1">
      <c r="A102" s="310"/>
      <c r="B102" s="952">
        <v>20</v>
      </c>
      <c r="C102" s="955" t="s">
        <v>860</v>
      </c>
      <c r="D102" s="958">
        <v>2020</v>
      </c>
      <c r="E102" s="958">
        <v>2021</v>
      </c>
      <c r="F102" s="961">
        <v>7000</v>
      </c>
      <c r="G102" s="949">
        <v>0</v>
      </c>
      <c r="H102" s="721" t="s">
        <v>82</v>
      </c>
      <c r="I102" s="531">
        <v>7000</v>
      </c>
      <c r="J102" s="531">
        <v>7000</v>
      </c>
      <c r="K102" s="531">
        <v>7000</v>
      </c>
      <c r="L102" s="531">
        <v>7000</v>
      </c>
      <c r="M102" s="531">
        <v>7000</v>
      </c>
      <c r="N102" s="534"/>
      <c r="O102" s="532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521" customFormat="1" ht="16.5" customHeight="1">
      <c r="A103" s="519"/>
      <c r="B103" s="953"/>
      <c r="C103" s="956"/>
      <c r="D103" s="959"/>
      <c r="E103" s="959"/>
      <c r="F103" s="962"/>
      <c r="G103" s="950"/>
      <c r="H103" s="721" t="s">
        <v>83</v>
      </c>
      <c r="I103" s="531"/>
      <c r="J103" s="534"/>
      <c r="K103" s="534"/>
      <c r="L103" s="534"/>
      <c r="M103" s="531"/>
      <c r="N103" s="534"/>
      <c r="O103" s="532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0"/>
      <c r="AB103" s="520"/>
      <c r="AC103" s="520"/>
      <c r="AD103" s="520"/>
      <c r="AE103" s="520"/>
      <c r="AF103" s="520"/>
      <c r="AG103" s="520"/>
      <c r="AH103" s="520"/>
      <c r="AI103" s="520"/>
      <c r="AJ103" s="520"/>
      <c r="AK103" s="520"/>
      <c r="AL103" s="520"/>
      <c r="AM103" s="520"/>
      <c r="AN103" s="520"/>
      <c r="AO103" s="520"/>
      <c r="AP103" s="520"/>
      <c r="AQ103" s="520"/>
      <c r="AR103" s="520"/>
      <c r="AS103" s="520"/>
      <c r="AT103" s="520"/>
      <c r="AU103" s="520"/>
      <c r="AV103" s="520"/>
      <c r="AW103" s="520"/>
      <c r="AX103" s="520"/>
      <c r="AY103" s="520"/>
      <c r="AZ103" s="520"/>
      <c r="BA103" s="520"/>
      <c r="BB103" s="520"/>
      <c r="BC103" s="520"/>
      <c r="BD103" s="520"/>
      <c r="BE103" s="520"/>
      <c r="BF103" s="520"/>
      <c r="BG103" s="520"/>
      <c r="BH103" s="520"/>
      <c r="BI103" s="520"/>
      <c r="BJ103" s="520"/>
      <c r="BK103" s="520"/>
      <c r="BL103" s="520"/>
      <c r="BM103" s="520"/>
      <c r="BN103" s="520"/>
      <c r="BO103" s="520"/>
      <c r="BP103" s="520"/>
      <c r="BQ103" s="520"/>
      <c r="BR103" s="520"/>
      <c r="BS103" s="520"/>
      <c r="BT103" s="520"/>
      <c r="BU103" s="520"/>
      <c r="BV103" s="520"/>
      <c r="BW103" s="520"/>
      <c r="BX103" s="520"/>
      <c r="BY103" s="520"/>
      <c r="BZ103" s="520"/>
      <c r="CA103" s="520"/>
      <c r="CB103" s="520"/>
      <c r="CC103" s="520"/>
      <c r="CD103" s="520"/>
      <c r="CE103" s="520"/>
      <c r="CF103" s="520"/>
      <c r="CG103" s="520"/>
      <c r="CH103" s="520"/>
      <c r="CI103" s="520"/>
      <c r="CJ103" s="520"/>
      <c r="CK103" s="520"/>
      <c r="CL103" s="520"/>
      <c r="CM103" s="520"/>
      <c r="CN103" s="520"/>
      <c r="CO103" s="520"/>
      <c r="CP103" s="520"/>
      <c r="CQ103" s="520"/>
      <c r="CR103" s="520"/>
      <c r="CS103" s="520"/>
      <c r="CT103" s="520"/>
      <c r="CU103" s="520"/>
      <c r="CV103" s="520"/>
      <c r="CW103" s="520"/>
      <c r="CX103" s="520"/>
      <c r="CY103" s="520"/>
      <c r="CZ103" s="520"/>
      <c r="DA103" s="520"/>
      <c r="DB103" s="520"/>
      <c r="DC103" s="520"/>
      <c r="DD103" s="520"/>
      <c r="DE103" s="520"/>
      <c r="DF103" s="520"/>
      <c r="DG103" s="520"/>
      <c r="DH103" s="520"/>
      <c r="DI103" s="520"/>
      <c r="DJ103" s="520"/>
      <c r="DK103" s="520"/>
      <c r="DL103" s="520"/>
      <c r="DM103" s="520"/>
      <c r="DN103" s="520"/>
      <c r="DO103" s="520"/>
      <c r="DP103" s="520"/>
      <c r="DQ103" s="520"/>
      <c r="DR103" s="520"/>
      <c r="DS103" s="520"/>
      <c r="DT103" s="520"/>
      <c r="DU103" s="520"/>
      <c r="DV103" s="520"/>
      <c r="DW103" s="520"/>
      <c r="DX103" s="520"/>
      <c r="DY103" s="520"/>
      <c r="DZ103" s="520"/>
      <c r="EA103" s="520"/>
      <c r="EB103" s="520"/>
      <c r="EC103" s="520"/>
      <c r="ED103" s="520"/>
      <c r="EE103" s="520"/>
      <c r="EF103" s="520"/>
      <c r="EG103" s="520"/>
      <c r="EH103" s="520"/>
      <c r="EI103" s="520"/>
      <c r="EJ103" s="520"/>
      <c r="EK103" s="520"/>
      <c r="EL103" s="520"/>
      <c r="EM103" s="520"/>
      <c r="EN103" s="520"/>
      <c r="EO103" s="520"/>
      <c r="EP103" s="520"/>
      <c r="EQ103" s="520"/>
      <c r="ER103" s="520"/>
      <c r="ES103" s="520"/>
      <c r="ET103" s="520"/>
      <c r="EU103" s="520"/>
      <c r="EV103" s="520"/>
      <c r="EW103" s="520"/>
      <c r="EX103" s="520"/>
      <c r="EY103" s="520"/>
      <c r="EZ103" s="520"/>
      <c r="FA103" s="520"/>
      <c r="FB103" s="520"/>
      <c r="FC103" s="520"/>
      <c r="FD103" s="520"/>
      <c r="FE103" s="520"/>
      <c r="FF103" s="520"/>
      <c r="FG103" s="520"/>
      <c r="FH103" s="520"/>
      <c r="FI103" s="520"/>
      <c r="FJ103" s="520"/>
      <c r="FK103" s="520"/>
      <c r="FL103" s="520"/>
      <c r="FM103" s="520"/>
      <c r="FN103" s="520"/>
      <c r="FO103" s="520"/>
      <c r="FP103" s="520"/>
      <c r="FQ103" s="520"/>
      <c r="FR103" s="520"/>
      <c r="FS103" s="520"/>
      <c r="FT103" s="520"/>
      <c r="FU103" s="520"/>
      <c r="FV103" s="520"/>
      <c r="FW103" s="520"/>
      <c r="FX103" s="520"/>
      <c r="FY103" s="520"/>
      <c r="FZ103" s="520"/>
      <c r="GA103" s="520"/>
      <c r="GB103" s="520"/>
      <c r="GC103" s="520"/>
      <c r="GD103" s="520"/>
      <c r="GE103" s="520"/>
      <c r="GF103" s="520"/>
      <c r="GG103" s="520"/>
      <c r="GH103" s="520"/>
      <c r="GI103" s="520"/>
      <c r="GJ103" s="520"/>
      <c r="GK103" s="520"/>
      <c r="GL103" s="520"/>
      <c r="GM103" s="520"/>
      <c r="GN103" s="520"/>
      <c r="GO103" s="520"/>
      <c r="GP103" s="520"/>
      <c r="GQ103" s="520"/>
      <c r="GR103" s="520"/>
      <c r="GS103" s="520"/>
      <c r="GT103" s="520"/>
      <c r="GU103" s="520"/>
      <c r="GV103" s="520"/>
      <c r="GW103" s="520"/>
      <c r="GX103" s="520"/>
      <c r="GY103" s="520"/>
      <c r="GZ103" s="520"/>
      <c r="HA103" s="520"/>
      <c r="HB103" s="520"/>
      <c r="HC103" s="520"/>
      <c r="HD103" s="520"/>
      <c r="HE103" s="520"/>
      <c r="HF103" s="520"/>
      <c r="HG103" s="520"/>
      <c r="HH103" s="520"/>
      <c r="HI103" s="520"/>
      <c r="HJ103" s="520"/>
      <c r="HK103" s="520"/>
      <c r="HL103" s="520"/>
      <c r="HM103" s="520"/>
      <c r="HN103" s="520"/>
      <c r="HO103" s="520"/>
      <c r="HP103" s="520"/>
      <c r="HQ103" s="520"/>
      <c r="HR103" s="520"/>
      <c r="HS103" s="520"/>
      <c r="HT103" s="520"/>
      <c r="HU103" s="520"/>
      <c r="HV103" s="520"/>
      <c r="HW103" s="520"/>
      <c r="HX103" s="520"/>
      <c r="HY103" s="520"/>
      <c r="HZ103" s="520"/>
      <c r="IA103" s="520"/>
      <c r="IB103" s="520"/>
      <c r="IC103" s="520"/>
      <c r="ID103" s="520"/>
      <c r="IE103" s="520"/>
      <c r="IF103" s="520"/>
      <c r="IG103" s="520"/>
      <c r="IH103" s="520"/>
      <c r="II103" s="520"/>
      <c r="IJ103" s="520"/>
      <c r="IK103" s="520"/>
      <c r="IL103" s="520"/>
      <c r="IM103" s="520"/>
      <c r="IN103" s="520"/>
      <c r="IO103" s="520"/>
      <c r="IP103" s="520"/>
      <c r="IQ103" s="520"/>
      <c r="IR103" s="520"/>
      <c r="IS103" s="520"/>
      <c r="IT103" s="520"/>
      <c r="IU103" s="520"/>
      <c r="IV103" s="520"/>
    </row>
    <row r="104" spans="1:256" s="36" customFormat="1" ht="18.75" customHeight="1">
      <c r="A104" s="310"/>
      <c r="B104" s="953"/>
      <c r="C104" s="956"/>
      <c r="D104" s="959"/>
      <c r="E104" s="959"/>
      <c r="F104" s="962"/>
      <c r="G104" s="950"/>
      <c r="H104" s="721" t="s">
        <v>706</v>
      </c>
      <c r="I104" s="531"/>
      <c r="J104" s="534"/>
      <c r="K104" s="534"/>
      <c r="L104" s="534"/>
      <c r="M104" s="531"/>
      <c r="N104" s="534"/>
      <c r="O104" s="532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36" customFormat="1" ht="15" customHeight="1">
      <c r="A105" s="310"/>
      <c r="B105" s="953"/>
      <c r="C105" s="956"/>
      <c r="D105" s="959"/>
      <c r="E105" s="959"/>
      <c r="F105" s="962"/>
      <c r="G105" s="950"/>
      <c r="H105" s="721" t="s">
        <v>23</v>
      </c>
      <c r="I105" s="531"/>
      <c r="J105" s="534"/>
      <c r="K105" s="534"/>
      <c r="L105" s="534"/>
      <c r="M105" s="531"/>
      <c r="N105" s="534"/>
      <c r="O105" s="532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15" ht="15" customHeight="1" thickBot="1">
      <c r="A106" s="310"/>
      <c r="B106" s="954"/>
      <c r="C106" s="957"/>
      <c r="D106" s="960"/>
      <c r="E106" s="960"/>
      <c r="F106" s="963"/>
      <c r="G106" s="951"/>
      <c r="H106" s="722" t="s">
        <v>568</v>
      </c>
      <c r="I106" s="531">
        <v>7000</v>
      </c>
      <c r="J106" s="531">
        <v>7000</v>
      </c>
      <c r="K106" s="531">
        <v>7000</v>
      </c>
      <c r="L106" s="531">
        <v>7000</v>
      </c>
      <c r="M106" s="531">
        <v>7000</v>
      </c>
      <c r="N106" s="534"/>
      <c r="O106" s="532"/>
    </row>
    <row r="107" spans="1:15" ht="15" customHeight="1">
      <c r="A107" s="310"/>
      <c r="B107" s="952">
        <v>21</v>
      </c>
      <c r="C107" s="955" t="s">
        <v>934</v>
      </c>
      <c r="D107" s="958">
        <v>2021</v>
      </c>
      <c r="E107" s="958">
        <v>2021</v>
      </c>
      <c r="F107" s="961">
        <v>1500</v>
      </c>
      <c r="G107" s="949">
        <v>0</v>
      </c>
      <c r="H107" s="679" t="s">
        <v>82</v>
      </c>
      <c r="I107" s="540">
        <v>1500</v>
      </c>
      <c r="J107" s="540">
        <v>0</v>
      </c>
      <c r="K107" s="540">
        <v>1500</v>
      </c>
      <c r="L107" s="540">
        <v>1500</v>
      </c>
      <c r="M107" s="540">
        <v>1500</v>
      </c>
      <c r="N107" s="541"/>
      <c r="O107" s="719"/>
    </row>
    <row r="108" spans="1:15" ht="15" customHeight="1">
      <c r="A108" s="310"/>
      <c r="B108" s="953"/>
      <c r="C108" s="956"/>
      <c r="D108" s="959"/>
      <c r="E108" s="959"/>
      <c r="F108" s="962"/>
      <c r="G108" s="950"/>
      <c r="H108" s="677" t="s">
        <v>83</v>
      </c>
      <c r="I108" s="666"/>
      <c r="J108" s="666"/>
      <c r="K108" s="666"/>
      <c r="L108" s="666"/>
      <c r="M108" s="531"/>
      <c r="N108" s="667"/>
      <c r="O108" s="669"/>
    </row>
    <row r="109" spans="1:15" ht="15" customHeight="1">
      <c r="A109" s="310"/>
      <c r="B109" s="953"/>
      <c r="C109" s="956"/>
      <c r="D109" s="959"/>
      <c r="E109" s="959"/>
      <c r="F109" s="962"/>
      <c r="G109" s="950"/>
      <c r="H109" s="677" t="s">
        <v>706</v>
      </c>
      <c r="I109" s="666"/>
      <c r="J109" s="666"/>
      <c r="K109" s="666"/>
      <c r="L109" s="666"/>
      <c r="M109" s="531"/>
      <c r="N109" s="667"/>
      <c r="O109" s="669"/>
    </row>
    <row r="110" spans="1:15" ht="15" customHeight="1">
      <c r="A110" s="310"/>
      <c r="B110" s="953"/>
      <c r="C110" s="956"/>
      <c r="D110" s="959"/>
      <c r="E110" s="959"/>
      <c r="F110" s="962"/>
      <c r="G110" s="950"/>
      <c r="H110" s="677" t="s">
        <v>23</v>
      </c>
      <c r="I110" s="666"/>
      <c r="J110" s="666"/>
      <c r="K110" s="666"/>
      <c r="L110" s="666"/>
      <c r="M110" s="531"/>
      <c r="N110" s="667"/>
      <c r="O110" s="669"/>
    </row>
    <row r="111" spans="1:15" ht="15" customHeight="1" thickBot="1">
      <c r="A111" s="310"/>
      <c r="B111" s="954"/>
      <c r="C111" s="957"/>
      <c r="D111" s="960"/>
      <c r="E111" s="960"/>
      <c r="F111" s="963"/>
      <c r="G111" s="948"/>
      <c r="H111" s="720" t="s">
        <v>568</v>
      </c>
      <c r="I111" s="666">
        <v>1500</v>
      </c>
      <c r="J111" s="666">
        <v>0</v>
      </c>
      <c r="K111" s="666">
        <v>1500</v>
      </c>
      <c r="L111" s="666">
        <v>1500</v>
      </c>
      <c r="M111" s="666">
        <v>1500</v>
      </c>
      <c r="N111" s="667"/>
      <c r="O111" s="669"/>
    </row>
    <row r="112" spans="1:15" ht="15" customHeight="1">
      <c r="A112" s="310"/>
      <c r="B112" s="952">
        <v>22</v>
      </c>
      <c r="C112" s="1010" t="s">
        <v>942</v>
      </c>
      <c r="D112" s="943">
        <v>2021</v>
      </c>
      <c r="E112" s="943">
        <v>2021</v>
      </c>
      <c r="F112" s="946">
        <v>3500</v>
      </c>
      <c r="G112" s="949">
        <v>0</v>
      </c>
      <c r="H112" s="679" t="s">
        <v>82</v>
      </c>
      <c r="I112" s="666">
        <v>3500</v>
      </c>
      <c r="J112" s="666">
        <v>0</v>
      </c>
      <c r="K112" s="666">
        <v>3500</v>
      </c>
      <c r="L112" s="666">
        <v>3500</v>
      </c>
      <c r="M112" s="666">
        <v>3500</v>
      </c>
      <c r="N112" s="667"/>
      <c r="O112" s="669"/>
    </row>
    <row r="113" spans="1:15" ht="15" customHeight="1">
      <c r="A113" s="310"/>
      <c r="B113" s="953"/>
      <c r="C113" s="1011"/>
      <c r="D113" s="944"/>
      <c r="E113" s="944"/>
      <c r="F113" s="947"/>
      <c r="G113" s="950"/>
      <c r="H113" s="677" t="s">
        <v>83</v>
      </c>
      <c r="I113" s="666"/>
      <c r="J113" s="666"/>
      <c r="K113" s="666"/>
      <c r="L113" s="666"/>
      <c r="M113" s="666"/>
      <c r="N113" s="667"/>
      <c r="O113" s="669"/>
    </row>
    <row r="114" spans="1:15" ht="15" customHeight="1">
      <c r="A114" s="310"/>
      <c r="B114" s="953"/>
      <c r="C114" s="1011"/>
      <c r="D114" s="944"/>
      <c r="E114" s="944"/>
      <c r="F114" s="947"/>
      <c r="G114" s="950"/>
      <c r="H114" s="677" t="s">
        <v>706</v>
      </c>
      <c r="I114" s="666"/>
      <c r="J114" s="666"/>
      <c r="K114" s="666"/>
      <c r="L114" s="666"/>
      <c r="M114" s="666"/>
      <c r="N114" s="667"/>
      <c r="O114" s="669"/>
    </row>
    <row r="115" spans="1:15" ht="15" customHeight="1">
      <c r="A115" s="310"/>
      <c r="B115" s="953"/>
      <c r="C115" s="1011"/>
      <c r="D115" s="944"/>
      <c r="E115" s="944"/>
      <c r="F115" s="947"/>
      <c r="G115" s="950"/>
      <c r="H115" s="677" t="s">
        <v>23</v>
      </c>
      <c r="I115" s="666"/>
      <c r="J115" s="666"/>
      <c r="K115" s="666"/>
      <c r="L115" s="666"/>
      <c r="M115" s="666"/>
      <c r="N115" s="667"/>
      <c r="O115" s="669"/>
    </row>
    <row r="116" spans="1:15" ht="15" customHeight="1" thickBot="1">
      <c r="A116" s="310"/>
      <c r="B116" s="954"/>
      <c r="C116" s="1012"/>
      <c r="D116" s="945"/>
      <c r="E116" s="945"/>
      <c r="F116" s="948"/>
      <c r="G116" s="951"/>
      <c r="H116" s="720" t="s">
        <v>568</v>
      </c>
      <c r="I116" s="666">
        <v>3500</v>
      </c>
      <c r="J116" s="666">
        <v>0</v>
      </c>
      <c r="K116" s="666">
        <v>3500</v>
      </c>
      <c r="L116" s="666">
        <v>3500</v>
      </c>
      <c r="M116" s="666">
        <v>3500</v>
      </c>
      <c r="N116" s="667"/>
      <c r="O116" s="669"/>
    </row>
    <row r="117" spans="1:15" ht="15" customHeight="1">
      <c r="A117" s="310"/>
      <c r="B117" s="952">
        <v>23</v>
      </c>
      <c r="C117" s="955" t="s">
        <v>935</v>
      </c>
      <c r="D117" s="958">
        <v>2021</v>
      </c>
      <c r="E117" s="958">
        <v>2021</v>
      </c>
      <c r="F117" s="961">
        <v>990</v>
      </c>
      <c r="G117" s="949">
        <v>0</v>
      </c>
      <c r="H117" s="721" t="s">
        <v>82</v>
      </c>
      <c r="I117" s="666">
        <v>990</v>
      </c>
      <c r="J117" s="666">
        <v>0</v>
      </c>
      <c r="K117" s="666">
        <v>990</v>
      </c>
      <c r="L117" s="666">
        <v>990</v>
      </c>
      <c r="M117" s="666">
        <v>990</v>
      </c>
      <c r="N117" s="667"/>
      <c r="O117" s="669"/>
    </row>
    <row r="118" spans="1:15" ht="15" customHeight="1">
      <c r="A118" s="310"/>
      <c r="B118" s="953"/>
      <c r="C118" s="956"/>
      <c r="D118" s="959"/>
      <c r="E118" s="959"/>
      <c r="F118" s="962"/>
      <c r="G118" s="950"/>
      <c r="H118" s="721" t="s">
        <v>83</v>
      </c>
      <c r="I118" s="666"/>
      <c r="J118" s="666"/>
      <c r="K118" s="666"/>
      <c r="L118" s="666"/>
      <c r="M118" s="666"/>
      <c r="N118" s="667"/>
      <c r="O118" s="669"/>
    </row>
    <row r="119" spans="1:15" ht="15" customHeight="1">
      <c r="A119" s="310"/>
      <c r="B119" s="953"/>
      <c r="C119" s="956"/>
      <c r="D119" s="959"/>
      <c r="E119" s="959"/>
      <c r="F119" s="962"/>
      <c r="G119" s="950"/>
      <c r="H119" s="721" t="s">
        <v>706</v>
      </c>
      <c r="I119" s="666"/>
      <c r="J119" s="666"/>
      <c r="K119" s="666"/>
      <c r="L119" s="666"/>
      <c r="M119" s="666"/>
      <c r="N119" s="667"/>
      <c r="O119" s="669"/>
    </row>
    <row r="120" spans="1:15" ht="15" customHeight="1">
      <c r="A120" s="310"/>
      <c r="B120" s="953"/>
      <c r="C120" s="956"/>
      <c r="D120" s="959"/>
      <c r="E120" s="959"/>
      <c r="F120" s="962"/>
      <c r="G120" s="950"/>
      <c r="H120" s="721" t="s">
        <v>23</v>
      </c>
      <c r="I120" s="666"/>
      <c r="J120" s="666"/>
      <c r="K120" s="666"/>
      <c r="L120" s="666"/>
      <c r="M120" s="666"/>
      <c r="N120" s="667"/>
      <c r="O120" s="669"/>
    </row>
    <row r="121" spans="1:15" ht="15" customHeight="1" thickBot="1">
      <c r="A121" s="310"/>
      <c r="B121" s="954"/>
      <c r="C121" s="957"/>
      <c r="D121" s="960"/>
      <c r="E121" s="960"/>
      <c r="F121" s="963"/>
      <c r="G121" s="951"/>
      <c r="H121" s="722" t="s">
        <v>568</v>
      </c>
      <c r="I121" s="666">
        <v>990</v>
      </c>
      <c r="J121" s="666">
        <v>0</v>
      </c>
      <c r="K121" s="666">
        <v>990</v>
      </c>
      <c r="L121" s="666">
        <v>990</v>
      </c>
      <c r="M121" s="666">
        <v>990</v>
      </c>
      <c r="N121" s="667"/>
      <c r="O121" s="669"/>
    </row>
    <row r="122" spans="1:15" ht="15" customHeight="1">
      <c r="A122" s="310"/>
      <c r="B122" s="952">
        <v>24</v>
      </c>
      <c r="C122" s="955" t="s">
        <v>936</v>
      </c>
      <c r="D122" s="958">
        <v>2021</v>
      </c>
      <c r="E122" s="958">
        <v>2021</v>
      </c>
      <c r="F122" s="961">
        <v>4000</v>
      </c>
      <c r="G122" s="949">
        <v>0</v>
      </c>
      <c r="H122" s="721" t="s">
        <v>82</v>
      </c>
      <c r="I122" s="666">
        <v>4000</v>
      </c>
      <c r="J122" s="666">
        <v>0</v>
      </c>
      <c r="K122" s="666">
        <v>4000</v>
      </c>
      <c r="L122" s="666">
        <v>4000</v>
      </c>
      <c r="M122" s="666">
        <v>4000</v>
      </c>
      <c r="N122" s="667"/>
      <c r="O122" s="669"/>
    </row>
    <row r="123" spans="1:15" ht="15" customHeight="1">
      <c r="A123" s="310"/>
      <c r="B123" s="953"/>
      <c r="C123" s="956"/>
      <c r="D123" s="959"/>
      <c r="E123" s="959"/>
      <c r="F123" s="962"/>
      <c r="G123" s="950"/>
      <c r="H123" s="721" t="s">
        <v>83</v>
      </c>
      <c r="I123" s="666"/>
      <c r="J123" s="666"/>
      <c r="K123" s="666"/>
      <c r="L123" s="666"/>
      <c r="M123" s="666"/>
      <c r="N123" s="667"/>
      <c r="O123" s="669"/>
    </row>
    <row r="124" spans="1:15" ht="15" customHeight="1">
      <c r="A124" s="310"/>
      <c r="B124" s="953"/>
      <c r="C124" s="956"/>
      <c r="D124" s="959"/>
      <c r="E124" s="959"/>
      <c r="F124" s="962"/>
      <c r="G124" s="950"/>
      <c r="H124" s="721" t="s">
        <v>706</v>
      </c>
      <c r="I124" s="666"/>
      <c r="J124" s="666"/>
      <c r="K124" s="666"/>
      <c r="L124" s="666"/>
      <c r="M124" s="666"/>
      <c r="N124" s="667"/>
      <c r="O124" s="669"/>
    </row>
    <row r="125" spans="1:15" ht="15" customHeight="1">
      <c r="A125" s="310"/>
      <c r="B125" s="953"/>
      <c r="C125" s="956"/>
      <c r="D125" s="959"/>
      <c r="E125" s="959"/>
      <c r="F125" s="962"/>
      <c r="G125" s="950"/>
      <c r="H125" s="721" t="s">
        <v>23</v>
      </c>
      <c r="I125" s="666"/>
      <c r="J125" s="666"/>
      <c r="K125" s="666"/>
      <c r="L125" s="666"/>
      <c r="M125" s="666"/>
      <c r="N125" s="667"/>
      <c r="O125" s="669"/>
    </row>
    <row r="126" spans="1:15" ht="15" customHeight="1" thickBot="1">
      <c r="A126" s="310"/>
      <c r="B126" s="954"/>
      <c r="C126" s="957"/>
      <c r="D126" s="960"/>
      <c r="E126" s="960"/>
      <c r="F126" s="963"/>
      <c r="G126" s="951"/>
      <c r="H126" s="722" t="s">
        <v>568</v>
      </c>
      <c r="I126" s="666">
        <v>4000</v>
      </c>
      <c r="J126" s="666">
        <v>0</v>
      </c>
      <c r="K126" s="666">
        <v>4000</v>
      </c>
      <c r="L126" s="666">
        <v>4000</v>
      </c>
      <c r="M126" s="666">
        <v>4000</v>
      </c>
      <c r="N126" s="667"/>
      <c r="O126" s="669"/>
    </row>
    <row r="127" spans="1:15" ht="15" customHeight="1">
      <c r="A127" s="310"/>
      <c r="B127" s="952">
        <v>25</v>
      </c>
      <c r="C127" s="955" t="s">
        <v>937</v>
      </c>
      <c r="D127" s="958">
        <v>2021</v>
      </c>
      <c r="E127" s="958">
        <v>2021</v>
      </c>
      <c r="F127" s="961">
        <v>2000</v>
      </c>
      <c r="G127" s="949">
        <v>0</v>
      </c>
      <c r="H127" s="721" t="s">
        <v>82</v>
      </c>
      <c r="I127" s="666">
        <v>2000</v>
      </c>
      <c r="J127" s="666">
        <v>0</v>
      </c>
      <c r="K127" s="666">
        <v>2000</v>
      </c>
      <c r="L127" s="666">
        <v>2000</v>
      </c>
      <c r="M127" s="666">
        <v>2000</v>
      </c>
      <c r="N127" s="667"/>
      <c r="O127" s="669"/>
    </row>
    <row r="128" spans="1:15" ht="15" customHeight="1">
      <c r="A128" s="310"/>
      <c r="B128" s="953"/>
      <c r="C128" s="956"/>
      <c r="D128" s="959"/>
      <c r="E128" s="959"/>
      <c r="F128" s="962"/>
      <c r="G128" s="950"/>
      <c r="H128" s="721" t="s">
        <v>83</v>
      </c>
      <c r="I128" s="666"/>
      <c r="J128" s="666"/>
      <c r="K128" s="666"/>
      <c r="L128" s="666"/>
      <c r="M128" s="666"/>
      <c r="N128" s="667"/>
      <c r="O128" s="669"/>
    </row>
    <row r="129" spans="1:15" ht="15" customHeight="1">
      <c r="A129" s="310"/>
      <c r="B129" s="953"/>
      <c r="C129" s="956"/>
      <c r="D129" s="959"/>
      <c r="E129" s="959"/>
      <c r="F129" s="962"/>
      <c r="G129" s="950"/>
      <c r="H129" s="721" t="s">
        <v>706</v>
      </c>
      <c r="I129" s="666"/>
      <c r="J129" s="666"/>
      <c r="K129" s="666"/>
      <c r="L129" s="666"/>
      <c r="M129" s="666"/>
      <c r="N129" s="667"/>
      <c r="O129" s="669"/>
    </row>
    <row r="130" spans="1:15" ht="15" customHeight="1">
      <c r="A130" s="310"/>
      <c r="B130" s="953"/>
      <c r="C130" s="956"/>
      <c r="D130" s="959"/>
      <c r="E130" s="959"/>
      <c r="F130" s="962"/>
      <c r="G130" s="950"/>
      <c r="H130" s="721" t="s">
        <v>23</v>
      </c>
      <c r="I130" s="666"/>
      <c r="J130" s="666"/>
      <c r="K130" s="666"/>
      <c r="L130" s="666"/>
      <c r="M130" s="666"/>
      <c r="N130" s="667"/>
      <c r="O130" s="669"/>
    </row>
    <row r="131" spans="1:15" ht="15" customHeight="1" thickBot="1">
      <c r="A131" s="310"/>
      <c r="B131" s="954"/>
      <c r="C131" s="957"/>
      <c r="D131" s="960"/>
      <c r="E131" s="960"/>
      <c r="F131" s="963"/>
      <c r="G131" s="951"/>
      <c r="H131" s="722" t="s">
        <v>568</v>
      </c>
      <c r="I131" s="666">
        <v>2000</v>
      </c>
      <c r="J131" s="666">
        <v>0</v>
      </c>
      <c r="K131" s="666">
        <v>2000</v>
      </c>
      <c r="L131" s="666">
        <v>2000</v>
      </c>
      <c r="M131" s="666">
        <v>2000</v>
      </c>
      <c r="N131" s="667"/>
      <c r="O131" s="669"/>
    </row>
    <row r="132" spans="1:256" s="36" customFormat="1" ht="21" customHeight="1">
      <c r="A132" s="310"/>
      <c r="B132" s="952">
        <v>26</v>
      </c>
      <c r="C132" s="955" t="s">
        <v>861</v>
      </c>
      <c r="D132" s="958">
        <v>2020</v>
      </c>
      <c r="E132" s="958">
        <v>2021</v>
      </c>
      <c r="F132" s="961">
        <v>320</v>
      </c>
      <c r="G132" s="946">
        <v>0</v>
      </c>
      <c r="H132" s="679" t="s">
        <v>82</v>
      </c>
      <c r="I132" s="531">
        <v>320</v>
      </c>
      <c r="J132" s="534">
        <v>320</v>
      </c>
      <c r="K132" s="534">
        <v>320</v>
      </c>
      <c r="L132" s="534">
        <v>320</v>
      </c>
      <c r="M132" s="531">
        <v>320</v>
      </c>
      <c r="N132" s="534"/>
      <c r="O132" s="538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s="521" customFormat="1" ht="16.5" customHeight="1">
      <c r="A133" s="519"/>
      <c r="B133" s="953"/>
      <c r="C133" s="956"/>
      <c r="D133" s="959"/>
      <c r="E133" s="959"/>
      <c r="F133" s="962"/>
      <c r="G133" s="947"/>
      <c r="H133" s="677" t="s">
        <v>83</v>
      </c>
      <c r="I133" s="531"/>
      <c r="J133" s="534"/>
      <c r="K133" s="534"/>
      <c r="L133" s="534"/>
      <c r="M133" s="531"/>
      <c r="N133" s="534"/>
      <c r="O133" s="538"/>
      <c r="P133" s="520"/>
      <c r="Q133" s="520"/>
      <c r="R133" s="520"/>
      <c r="S133" s="520"/>
      <c r="T133" s="520"/>
      <c r="U133" s="520"/>
      <c r="V133" s="520"/>
      <c r="W133" s="520"/>
      <c r="X133" s="520"/>
      <c r="Y133" s="520"/>
      <c r="Z133" s="520"/>
      <c r="AA133" s="520"/>
      <c r="AB133" s="520"/>
      <c r="AC133" s="520"/>
      <c r="AD133" s="520"/>
      <c r="AE133" s="520"/>
      <c r="AF133" s="520"/>
      <c r="AG133" s="520"/>
      <c r="AH133" s="520"/>
      <c r="AI133" s="520"/>
      <c r="AJ133" s="520"/>
      <c r="AK133" s="520"/>
      <c r="AL133" s="520"/>
      <c r="AM133" s="520"/>
      <c r="AN133" s="520"/>
      <c r="AO133" s="520"/>
      <c r="AP133" s="520"/>
      <c r="AQ133" s="520"/>
      <c r="AR133" s="520"/>
      <c r="AS133" s="520"/>
      <c r="AT133" s="520"/>
      <c r="AU133" s="520"/>
      <c r="AV133" s="520"/>
      <c r="AW133" s="520"/>
      <c r="AX133" s="520"/>
      <c r="AY133" s="520"/>
      <c r="AZ133" s="520"/>
      <c r="BA133" s="520"/>
      <c r="BB133" s="520"/>
      <c r="BC133" s="520"/>
      <c r="BD133" s="520"/>
      <c r="BE133" s="520"/>
      <c r="BF133" s="520"/>
      <c r="BG133" s="520"/>
      <c r="BH133" s="520"/>
      <c r="BI133" s="520"/>
      <c r="BJ133" s="520"/>
      <c r="BK133" s="520"/>
      <c r="BL133" s="520"/>
      <c r="BM133" s="520"/>
      <c r="BN133" s="520"/>
      <c r="BO133" s="520"/>
      <c r="BP133" s="520"/>
      <c r="BQ133" s="520"/>
      <c r="BR133" s="520"/>
      <c r="BS133" s="520"/>
      <c r="BT133" s="520"/>
      <c r="BU133" s="520"/>
      <c r="BV133" s="520"/>
      <c r="BW133" s="520"/>
      <c r="BX133" s="520"/>
      <c r="BY133" s="520"/>
      <c r="BZ133" s="520"/>
      <c r="CA133" s="520"/>
      <c r="CB133" s="520"/>
      <c r="CC133" s="520"/>
      <c r="CD133" s="520"/>
      <c r="CE133" s="520"/>
      <c r="CF133" s="520"/>
      <c r="CG133" s="520"/>
      <c r="CH133" s="520"/>
      <c r="CI133" s="520"/>
      <c r="CJ133" s="520"/>
      <c r="CK133" s="520"/>
      <c r="CL133" s="520"/>
      <c r="CM133" s="520"/>
      <c r="CN133" s="520"/>
      <c r="CO133" s="520"/>
      <c r="CP133" s="520"/>
      <c r="CQ133" s="520"/>
      <c r="CR133" s="520"/>
      <c r="CS133" s="520"/>
      <c r="CT133" s="520"/>
      <c r="CU133" s="520"/>
      <c r="CV133" s="520"/>
      <c r="CW133" s="520"/>
      <c r="CX133" s="520"/>
      <c r="CY133" s="520"/>
      <c r="CZ133" s="520"/>
      <c r="DA133" s="520"/>
      <c r="DB133" s="520"/>
      <c r="DC133" s="520"/>
      <c r="DD133" s="520"/>
      <c r="DE133" s="520"/>
      <c r="DF133" s="520"/>
      <c r="DG133" s="520"/>
      <c r="DH133" s="520"/>
      <c r="DI133" s="520"/>
      <c r="DJ133" s="520"/>
      <c r="DK133" s="520"/>
      <c r="DL133" s="520"/>
      <c r="DM133" s="520"/>
      <c r="DN133" s="520"/>
      <c r="DO133" s="520"/>
      <c r="DP133" s="520"/>
      <c r="DQ133" s="520"/>
      <c r="DR133" s="520"/>
      <c r="DS133" s="520"/>
      <c r="DT133" s="520"/>
      <c r="DU133" s="520"/>
      <c r="DV133" s="520"/>
      <c r="DW133" s="520"/>
      <c r="DX133" s="520"/>
      <c r="DY133" s="520"/>
      <c r="DZ133" s="520"/>
      <c r="EA133" s="520"/>
      <c r="EB133" s="520"/>
      <c r="EC133" s="520"/>
      <c r="ED133" s="520"/>
      <c r="EE133" s="520"/>
      <c r="EF133" s="520"/>
      <c r="EG133" s="520"/>
      <c r="EH133" s="520"/>
      <c r="EI133" s="520"/>
      <c r="EJ133" s="520"/>
      <c r="EK133" s="520"/>
      <c r="EL133" s="520"/>
      <c r="EM133" s="520"/>
      <c r="EN133" s="520"/>
      <c r="EO133" s="520"/>
      <c r="EP133" s="520"/>
      <c r="EQ133" s="520"/>
      <c r="ER133" s="520"/>
      <c r="ES133" s="520"/>
      <c r="ET133" s="520"/>
      <c r="EU133" s="520"/>
      <c r="EV133" s="520"/>
      <c r="EW133" s="520"/>
      <c r="EX133" s="520"/>
      <c r="EY133" s="520"/>
      <c r="EZ133" s="520"/>
      <c r="FA133" s="520"/>
      <c r="FB133" s="520"/>
      <c r="FC133" s="520"/>
      <c r="FD133" s="520"/>
      <c r="FE133" s="520"/>
      <c r="FF133" s="520"/>
      <c r="FG133" s="520"/>
      <c r="FH133" s="520"/>
      <c r="FI133" s="520"/>
      <c r="FJ133" s="520"/>
      <c r="FK133" s="520"/>
      <c r="FL133" s="520"/>
      <c r="FM133" s="520"/>
      <c r="FN133" s="520"/>
      <c r="FO133" s="520"/>
      <c r="FP133" s="520"/>
      <c r="FQ133" s="520"/>
      <c r="FR133" s="520"/>
      <c r="FS133" s="520"/>
      <c r="FT133" s="520"/>
      <c r="FU133" s="520"/>
      <c r="FV133" s="520"/>
      <c r="FW133" s="520"/>
      <c r="FX133" s="520"/>
      <c r="FY133" s="520"/>
      <c r="FZ133" s="520"/>
      <c r="GA133" s="520"/>
      <c r="GB133" s="520"/>
      <c r="GC133" s="520"/>
      <c r="GD133" s="520"/>
      <c r="GE133" s="520"/>
      <c r="GF133" s="520"/>
      <c r="GG133" s="520"/>
      <c r="GH133" s="520"/>
      <c r="GI133" s="520"/>
      <c r="GJ133" s="520"/>
      <c r="GK133" s="520"/>
      <c r="GL133" s="520"/>
      <c r="GM133" s="520"/>
      <c r="GN133" s="520"/>
      <c r="GO133" s="520"/>
      <c r="GP133" s="520"/>
      <c r="GQ133" s="520"/>
      <c r="GR133" s="520"/>
      <c r="GS133" s="520"/>
      <c r="GT133" s="520"/>
      <c r="GU133" s="520"/>
      <c r="GV133" s="520"/>
      <c r="GW133" s="520"/>
      <c r="GX133" s="520"/>
      <c r="GY133" s="520"/>
      <c r="GZ133" s="520"/>
      <c r="HA133" s="520"/>
      <c r="HB133" s="520"/>
      <c r="HC133" s="520"/>
      <c r="HD133" s="520"/>
      <c r="HE133" s="520"/>
      <c r="HF133" s="520"/>
      <c r="HG133" s="520"/>
      <c r="HH133" s="520"/>
      <c r="HI133" s="520"/>
      <c r="HJ133" s="520"/>
      <c r="HK133" s="520"/>
      <c r="HL133" s="520"/>
      <c r="HM133" s="520"/>
      <c r="HN133" s="520"/>
      <c r="HO133" s="520"/>
      <c r="HP133" s="520"/>
      <c r="HQ133" s="520"/>
      <c r="HR133" s="520"/>
      <c r="HS133" s="520"/>
      <c r="HT133" s="520"/>
      <c r="HU133" s="520"/>
      <c r="HV133" s="520"/>
      <c r="HW133" s="520"/>
      <c r="HX133" s="520"/>
      <c r="HY133" s="520"/>
      <c r="HZ133" s="520"/>
      <c r="IA133" s="520"/>
      <c r="IB133" s="520"/>
      <c r="IC133" s="520"/>
      <c r="ID133" s="520"/>
      <c r="IE133" s="520"/>
      <c r="IF133" s="520"/>
      <c r="IG133" s="520"/>
      <c r="IH133" s="520"/>
      <c r="II133" s="520"/>
      <c r="IJ133" s="520"/>
      <c r="IK133" s="520"/>
      <c r="IL133" s="520"/>
      <c r="IM133" s="520"/>
      <c r="IN133" s="520"/>
      <c r="IO133" s="520"/>
      <c r="IP133" s="520"/>
      <c r="IQ133" s="520"/>
      <c r="IR133" s="520"/>
      <c r="IS133" s="520"/>
      <c r="IT133" s="520"/>
      <c r="IU133" s="520"/>
      <c r="IV133" s="520"/>
    </row>
    <row r="134" spans="1:256" s="36" customFormat="1" ht="18.75" customHeight="1">
      <c r="A134" s="310"/>
      <c r="B134" s="953"/>
      <c r="C134" s="956"/>
      <c r="D134" s="959"/>
      <c r="E134" s="959"/>
      <c r="F134" s="962"/>
      <c r="G134" s="947"/>
      <c r="H134" s="677" t="s">
        <v>706</v>
      </c>
      <c r="I134" s="531"/>
      <c r="J134" s="534"/>
      <c r="K134" s="534"/>
      <c r="L134" s="539"/>
      <c r="M134" s="531"/>
      <c r="N134" s="534"/>
      <c r="O134" s="538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s="36" customFormat="1" ht="15" customHeight="1">
      <c r="A135" s="310"/>
      <c r="B135" s="953"/>
      <c r="C135" s="956"/>
      <c r="D135" s="959"/>
      <c r="E135" s="959"/>
      <c r="F135" s="962"/>
      <c r="G135" s="947"/>
      <c r="H135" s="677" t="s">
        <v>23</v>
      </c>
      <c r="I135" s="531"/>
      <c r="J135" s="534"/>
      <c r="K135" s="534"/>
      <c r="L135" s="534"/>
      <c r="M135" s="531"/>
      <c r="N135" s="534"/>
      <c r="O135" s="538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15" ht="15" customHeight="1" thickBot="1">
      <c r="A136" s="310"/>
      <c r="B136" s="954"/>
      <c r="C136" s="957"/>
      <c r="D136" s="960"/>
      <c r="E136" s="960"/>
      <c r="F136" s="963"/>
      <c r="G136" s="948"/>
      <c r="H136" s="681" t="s">
        <v>568</v>
      </c>
      <c r="I136" s="682">
        <v>320</v>
      </c>
      <c r="J136" s="683">
        <v>320</v>
      </c>
      <c r="K136" s="683">
        <v>320</v>
      </c>
      <c r="L136" s="683">
        <v>320</v>
      </c>
      <c r="M136" s="684">
        <v>320</v>
      </c>
      <c r="N136" s="683"/>
      <c r="O136" s="685"/>
    </row>
    <row r="137" spans="1:256" s="36" customFormat="1" ht="21" customHeight="1">
      <c r="A137" s="310"/>
      <c r="B137" s="952">
        <v>27</v>
      </c>
      <c r="C137" s="955" t="s">
        <v>943</v>
      </c>
      <c r="D137" s="958">
        <v>2021</v>
      </c>
      <c r="E137" s="958">
        <v>2021</v>
      </c>
      <c r="F137" s="961">
        <v>15000</v>
      </c>
      <c r="G137" s="946">
        <v>0</v>
      </c>
      <c r="H137" s="679" t="s">
        <v>82</v>
      </c>
      <c r="I137" s="531">
        <v>15000</v>
      </c>
      <c r="J137" s="534">
        <v>0</v>
      </c>
      <c r="K137" s="534">
        <v>0</v>
      </c>
      <c r="L137" s="534">
        <v>0</v>
      </c>
      <c r="M137" s="531">
        <v>15000</v>
      </c>
      <c r="N137" s="534"/>
      <c r="O137" s="538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s="521" customFormat="1" ht="16.5" customHeight="1">
      <c r="A138" s="519"/>
      <c r="B138" s="953"/>
      <c r="C138" s="956"/>
      <c r="D138" s="959"/>
      <c r="E138" s="959"/>
      <c r="F138" s="962"/>
      <c r="G138" s="947"/>
      <c r="H138" s="677" t="s">
        <v>83</v>
      </c>
      <c r="I138" s="531"/>
      <c r="J138" s="534"/>
      <c r="K138" s="534"/>
      <c r="L138" s="534"/>
      <c r="M138" s="531"/>
      <c r="N138" s="534"/>
      <c r="O138" s="538"/>
      <c r="P138" s="520"/>
      <c r="Q138" s="520"/>
      <c r="R138" s="520"/>
      <c r="S138" s="520"/>
      <c r="T138" s="520"/>
      <c r="U138" s="520"/>
      <c r="V138" s="520"/>
      <c r="W138" s="520"/>
      <c r="X138" s="520"/>
      <c r="Y138" s="520"/>
      <c r="Z138" s="520"/>
      <c r="AA138" s="520"/>
      <c r="AB138" s="520"/>
      <c r="AC138" s="520"/>
      <c r="AD138" s="520"/>
      <c r="AE138" s="520"/>
      <c r="AF138" s="520"/>
      <c r="AG138" s="520"/>
      <c r="AH138" s="520"/>
      <c r="AI138" s="520"/>
      <c r="AJ138" s="520"/>
      <c r="AK138" s="520"/>
      <c r="AL138" s="520"/>
      <c r="AM138" s="520"/>
      <c r="AN138" s="520"/>
      <c r="AO138" s="520"/>
      <c r="AP138" s="520"/>
      <c r="AQ138" s="520"/>
      <c r="AR138" s="520"/>
      <c r="AS138" s="520"/>
      <c r="AT138" s="520"/>
      <c r="AU138" s="520"/>
      <c r="AV138" s="520"/>
      <c r="AW138" s="520"/>
      <c r="AX138" s="520"/>
      <c r="AY138" s="520"/>
      <c r="AZ138" s="520"/>
      <c r="BA138" s="520"/>
      <c r="BB138" s="520"/>
      <c r="BC138" s="520"/>
      <c r="BD138" s="520"/>
      <c r="BE138" s="520"/>
      <c r="BF138" s="520"/>
      <c r="BG138" s="520"/>
      <c r="BH138" s="520"/>
      <c r="BI138" s="520"/>
      <c r="BJ138" s="520"/>
      <c r="BK138" s="520"/>
      <c r="BL138" s="520"/>
      <c r="BM138" s="520"/>
      <c r="BN138" s="520"/>
      <c r="BO138" s="520"/>
      <c r="BP138" s="520"/>
      <c r="BQ138" s="520"/>
      <c r="BR138" s="520"/>
      <c r="BS138" s="520"/>
      <c r="BT138" s="520"/>
      <c r="BU138" s="520"/>
      <c r="BV138" s="520"/>
      <c r="BW138" s="520"/>
      <c r="BX138" s="520"/>
      <c r="BY138" s="520"/>
      <c r="BZ138" s="520"/>
      <c r="CA138" s="520"/>
      <c r="CB138" s="520"/>
      <c r="CC138" s="520"/>
      <c r="CD138" s="520"/>
      <c r="CE138" s="520"/>
      <c r="CF138" s="520"/>
      <c r="CG138" s="520"/>
      <c r="CH138" s="520"/>
      <c r="CI138" s="520"/>
      <c r="CJ138" s="520"/>
      <c r="CK138" s="520"/>
      <c r="CL138" s="520"/>
      <c r="CM138" s="520"/>
      <c r="CN138" s="520"/>
      <c r="CO138" s="520"/>
      <c r="CP138" s="520"/>
      <c r="CQ138" s="520"/>
      <c r="CR138" s="520"/>
      <c r="CS138" s="520"/>
      <c r="CT138" s="520"/>
      <c r="CU138" s="520"/>
      <c r="CV138" s="520"/>
      <c r="CW138" s="520"/>
      <c r="CX138" s="520"/>
      <c r="CY138" s="520"/>
      <c r="CZ138" s="520"/>
      <c r="DA138" s="520"/>
      <c r="DB138" s="520"/>
      <c r="DC138" s="520"/>
      <c r="DD138" s="520"/>
      <c r="DE138" s="520"/>
      <c r="DF138" s="520"/>
      <c r="DG138" s="520"/>
      <c r="DH138" s="520"/>
      <c r="DI138" s="520"/>
      <c r="DJ138" s="520"/>
      <c r="DK138" s="520"/>
      <c r="DL138" s="520"/>
      <c r="DM138" s="520"/>
      <c r="DN138" s="520"/>
      <c r="DO138" s="520"/>
      <c r="DP138" s="520"/>
      <c r="DQ138" s="520"/>
      <c r="DR138" s="520"/>
      <c r="DS138" s="520"/>
      <c r="DT138" s="520"/>
      <c r="DU138" s="520"/>
      <c r="DV138" s="520"/>
      <c r="DW138" s="520"/>
      <c r="DX138" s="520"/>
      <c r="DY138" s="520"/>
      <c r="DZ138" s="520"/>
      <c r="EA138" s="520"/>
      <c r="EB138" s="520"/>
      <c r="EC138" s="520"/>
      <c r="ED138" s="520"/>
      <c r="EE138" s="520"/>
      <c r="EF138" s="520"/>
      <c r="EG138" s="520"/>
      <c r="EH138" s="520"/>
      <c r="EI138" s="520"/>
      <c r="EJ138" s="520"/>
      <c r="EK138" s="520"/>
      <c r="EL138" s="520"/>
      <c r="EM138" s="520"/>
      <c r="EN138" s="520"/>
      <c r="EO138" s="520"/>
      <c r="EP138" s="520"/>
      <c r="EQ138" s="520"/>
      <c r="ER138" s="520"/>
      <c r="ES138" s="520"/>
      <c r="ET138" s="520"/>
      <c r="EU138" s="520"/>
      <c r="EV138" s="520"/>
      <c r="EW138" s="520"/>
      <c r="EX138" s="520"/>
      <c r="EY138" s="520"/>
      <c r="EZ138" s="520"/>
      <c r="FA138" s="520"/>
      <c r="FB138" s="520"/>
      <c r="FC138" s="520"/>
      <c r="FD138" s="520"/>
      <c r="FE138" s="520"/>
      <c r="FF138" s="520"/>
      <c r="FG138" s="520"/>
      <c r="FH138" s="520"/>
      <c r="FI138" s="520"/>
      <c r="FJ138" s="520"/>
      <c r="FK138" s="520"/>
      <c r="FL138" s="520"/>
      <c r="FM138" s="520"/>
      <c r="FN138" s="520"/>
      <c r="FO138" s="520"/>
      <c r="FP138" s="520"/>
      <c r="FQ138" s="520"/>
      <c r="FR138" s="520"/>
      <c r="FS138" s="520"/>
      <c r="FT138" s="520"/>
      <c r="FU138" s="520"/>
      <c r="FV138" s="520"/>
      <c r="FW138" s="520"/>
      <c r="FX138" s="520"/>
      <c r="FY138" s="520"/>
      <c r="FZ138" s="520"/>
      <c r="GA138" s="520"/>
      <c r="GB138" s="520"/>
      <c r="GC138" s="520"/>
      <c r="GD138" s="520"/>
      <c r="GE138" s="520"/>
      <c r="GF138" s="520"/>
      <c r="GG138" s="520"/>
      <c r="GH138" s="520"/>
      <c r="GI138" s="520"/>
      <c r="GJ138" s="520"/>
      <c r="GK138" s="520"/>
      <c r="GL138" s="520"/>
      <c r="GM138" s="520"/>
      <c r="GN138" s="520"/>
      <c r="GO138" s="520"/>
      <c r="GP138" s="520"/>
      <c r="GQ138" s="520"/>
      <c r="GR138" s="520"/>
      <c r="GS138" s="520"/>
      <c r="GT138" s="520"/>
      <c r="GU138" s="520"/>
      <c r="GV138" s="520"/>
      <c r="GW138" s="520"/>
      <c r="GX138" s="520"/>
      <c r="GY138" s="520"/>
      <c r="GZ138" s="520"/>
      <c r="HA138" s="520"/>
      <c r="HB138" s="520"/>
      <c r="HC138" s="520"/>
      <c r="HD138" s="520"/>
      <c r="HE138" s="520"/>
      <c r="HF138" s="520"/>
      <c r="HG138" s="520"/>
      <c r="HH138" s="520"/>
      <c r="HI138" s="520"/>
      <c r="HJ138" s="520"/>
      <c r="HK138" s="520"/>
      <c r="HL138" s="520"/>
      <c r="HM138" s="520"/>
      <c r="HN138" s="520"/>
      <c r="HO138" s="520"/>
      <c r="HP138" s="520"/>
      <c r="HQ138" s="520"/>
      <c r="HR138" s="520"/>
      <c r="HS138" s="520"/>
      <c r="HT138" s="520"/>
      <c r="HU138" s="520"/>
      <c r="HV138" s="520"/>
      <c r="HW138" s="520"/>
      <c r="HX138" s="520"/>
      <c r="HY138" s="520"/>
      <c r="HZ138" s="520"/>
      <c r="IA138" s="520"/>
      <c r="IB138" s="520"/>
      <c r="IC138" s="520"/>
      <c r="ID138" s="520"/>
      <c r="IE138" s="520"/>
      <c r="IF138" s="520"/>
      <c r="IG138" s="520"/>
      <c r="IH138" s="520"/>
      <c r="II138" s="520"/>
      <c r="IJ138" s="520"/>
      <c r="IK138" s="520"/>
      <c r="IL138" s="520"/>
      <c r="IM138" s="520"/>
      <c r="IN138" s="520"/>
      <c r="IO138" s="520"/>
      <c r="IP138" s="520"/>
      <c r="IQ138" s="520"/>
      <c r="IR138" s="520"/>
      <c r="IS138" s="520"/>
      <c r="IT138" s="520"/>
      <c r="IU138" s="520"/>
      <c r="IV138" s="520"/>
    </row>
    <row r="139" spans="1:256" s="36" customFormat="1" ht="18.75" customHeight="1">
      <c r="A139" s="310"/>
      <c r="B139" s="953"/>
      <c r="C139" s="956"/>
      <c r="D139" s="959"/>
      <c r="E139" s="959"/>
      <c r="F139" s="962"/>
      <c r="G139" s="947"/>
      <c r="H139" s="677" t="s">
        <v>706</v>
      </c>
      <c r="I139" s="531"/>
      <c r="J139" s="534"/>
      <c r="K139" s="534"/>
      <c r="L139" s="539"/>
      <c r="M139" s="531"/>
      <c r="N139" s="534"/>
      <c r="O139" s="538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s="36" customFormat="1" ht="15" customHeight="1">
      <c r="A140" s="310"/>
      <c r="B140" s="953"/>
      <c r="C140" s="956"/>
      <c r="D140" s="959"/>
      <c r="E140" s="959"/>
      <c r="F140" s="962"/>
      <c r="G140" s="947"/>
      <c r="H140" s="677" t="s">
        <v>23</v>
      </c>
      <c r="I140" s="531"/>
      <c r="J140" s="534"/>
      <c r="K140" s="534"/>
      <c r="L140" s="534"/>
      <c r="M140" s="531"/>
      <c r="N140" s="534"/>
      <c r="O140" s="538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15" ht="15" customHeight="1" thickBot="1">
      <c r="A141" s="310"/>
      <c r="B141" s="954"/>
      <c r="C141" s="957"/>
      <c r="D141" s="960"/>
      <c r="E141" s="960"/>
      <c r="F141" s="963"/>
      <c r="G141" s="948"/>
      <c r="H141" s="681" t="s">
        <v>568</v>
      </c>
      <c r="I141" s="682">
        <v>15000</v>
      </c>
      <c r="J141" s="683">
        <v>0</v>
      </c>
      <c r="K141" s="683">
        <v>0</v>
      </c>
      <c r="L141" s="683">
        <v>0</v>
      </c>
      <c r="M141" s="684">
        <v>15000</v>
      </c>
      <c r="N141" s="683"/>
      <c r="O141" s="685"/>
    </row>
    <row r="142" spans="1:256" s="36" customFormat="1" ht="21" customHeight="1">
      <c r="A142" s="310"/>
      <c r="B142" s="952">
        <v>28</v>
      </c>
      <c r="C142" s="955" t="s">
        <v>944</v>
      </c>
      <c r="D142" s="958">
        <v>2021</v>
      </c>
      <c r="E142" s="958">
        <v>2021</v>
      </c>
      <c r="F142" s="961">
        <v>9500</v>
      </c>
      <c r="G142" s="946">
        <v>0</v>
      </c>
      <c r="H142" s="679" t="s">
        <v>82</v>
      </c>
      <c r="I142" s="531">
        <v>9500</v>
      </c>
      <c r="J142" s="534">
        <v>0</v>
      </c>
      <c r="K142" s="534">
        <v>0</v>
      </c>
      <c r="L142" s="534">
        <v>0</v>
      </c>
      <c r="M142" s="531">
        <v>9500</v>
      </c>
      <c r="N142" s="534"/>
      <c r="O142" s="538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s="521" customFormat="1" ht="16.5" customHeight="1">
      <c r="A143" s="519"/>
      <c r="B143" s="953"/>
      <c r="C143" s="956"/>
      <c r="D143" s="959"/>
      <c r="E143" s="959"/>
      <c r="F143" s="962"/>
      <c r="G143" s="947"/>
      <c r="H143" s="677" t="s">
        <v>83</v>
      </c>
      <c r="I143" s="531"/>
      <c r="J143" s="534"/>
      <c r="K143" s="534"/>
      <c r="L143" s="534"/>
      <c r="M143" s="531"/>
      <c r="N143" s="534"/>
      <c r="O143" s="538"/>
      <c r="P143" s="520"/>
      <c r="Q143" s="520"/>
      <c r="R143" s="520"/>
      <c r="S143" s="520"/>
      <c r="T143" s="520"/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20"/>
      <c r="AG143" s="520"/>
      <c r="AH143" s="520"/>
      <c r="AI143" s="520"/>
      <c r="AJ143" s="520"/>
      <c r="AK143" s="520"/>
      <c r="AL143" s="520"/>
      <c r="AM143" s="520"/>
      <c r="AN143" s="520"/>
      <c r="AO143" s="520"/>
      <c r="AP143" s="520"/>
      <c r="AQ143" s="520"/>
      <c r="AR143" s="520"/>
      <c r="AS143" s="520"/>
      <c r="AT143" s="520"/>
      <c r="AU143" s="520"/>
      <c r="AV143" s="520"/>
      <c r="AW143" s="520"/>
      <c r="AX143" s="520"/>
      <c r="AY143" s="520"/>
      <c r="AZ143" s="520"/>
      <c r="BA143" s="520"/>
      <c r="BB143" s="520"/>
      <c r="BC143" s="520"/>
      <c r="BD143" s="520"/>
      <c r="BE143" s="520"/>
      <c r="BF143" s="520"/>
      <c r="BG143" s="520"/>
      <c r="BH143" s="520"/>
      <c r="BI143" s="520"/>
      <c r="BJ143" s="520"/>
      <c r="BK143" s="520"/>
      <c r="BL143" s="520"/>
      <c r="BM143" s="520"/>
      <c r="BN143" s="520"/>
      <c r="BO143" s="520"/>
      <c r="BP143" s="520"/>
      <c r="BQ143" s="520"/>
      <c r="BR143" s="520"/>
      <c r="BS143" s="520"/>
      <c r="BT143" s="520"/>
      <c r="BU143" s="520"/>
      <c r="BV143" s="520"/>
      <c r="BW143" s="520"/>
      <c r="BX143" s="520"/>
      <c r="BY143" s="520"/>
      <c r="BZ143" s="520"/>
      <c r="CA143" s="520"/>
      <c r="CB143" s="520"/>
      <c r="CC143" s="520"/>
      <c r="CD143" s="520"/>
      <c r="CE143" s="520"/>
      <c r="CF143" s="520"/>
      <c r="CG143" s="520"/>
      <c r="CH143" s="520"/>
      <c r="CI143" s="520"/>
      <c r="CJ143" s="520"/>
      <c r="CK143" s="520"/>
      <c r="CL143" s="520"/>
      <c r="CM143" s="520"/>
      <c r="CN143" s="520"/>
      <c r="CO143" s="520"/>
      <c r="CP143" s="520"/>
      <c r="CQ143" s="520"/>
      <c r="CR143" s="520"/>
      <c r="CS143" s="520"/>
      <c r="CT143" s="520"/>
      <c r="CU143" s="520"/>
      <c r="CV143" s="520"/>
      <c r="CW143" s="520"/>
      <c r="CX143" s="520"/>
      <c r="CY143" s="520"/>
      <c r="CZ143" s="520"/>
      <c r="DA143" s="520"/>
      <c r="DB143" s="520"/>
      <c r="DC143" s="520"/>
      <c r="DD143" s="520"/>
      <c r="DE143" s="520"/>
      <c r="DF143" s="520"/>
      <c r="DG143" s="520"/>
      <c r="DH143" s="520"/>
      <c r="DI143" s="520"/>
      <c r="DJ143" s="520"/>
      <c r="DK143" s="520"/>
      <c r="DL143" s="520"/>
      <c r="DM143" s="520"/>
      <c r="DN143" s="520"/>
      <c r="DO143" s="520"/>
      <c r="DP143" s="520"/>
      <c r="DQ143" s="520"/>
      <c r="DR143" s="520"/>
      <c r="DS143" s="520"/>
      <c r="DT143" s="520"/>
      <c r="DU143" s="520"/>
      <c r="DV143" s="520"/>
      <c r="DW143" s="520"/>
      <c r="DX143" s="520"/>
      <c r="DY143" s="520"/>
      <c r="DZ143" s="520"/>
      <c r="EA143" s="520"/>
      <c r="EB143" s="520"/>
      <c r="EC143" s="520"/>
      <c r="ED143" s="520"/>
      <c r="EE143" s="520"/>
      <c r="EF143" s="520"/>
      <c r="EG143" s="520"/>
      <c r="EH143" s="520"/>
      <c r="EI143" s="520"/>
      <c r="EJ143" s="520"/>
      <c r="EK143" s="520"/>
      <c r="EL143" s="520"/>
      <c r="EM143" s="520"/>
      <c r="EN143" s="520"/>
      <c r="EO143" s="520"/>
      <c r="EP143" s="520"/>
      <c r="EQ143" s="520"/>
      <c r="ER143" s="520"/>
      <c r="ES143" s="520"/>
      <c r="ET143" s="520"/>
      <c r="EU143" s="520"/>
      <c r="EV143" s="520"/>
      <c r="EW143" s="520"/>
      <c r="EX143" s="520"/>
      <c r="EY143" s="520"/>
      <c r="EZ143" s="520"/>
      <c r="FA143" s="520"/>
      <c r="FB143" s="520"/>
      <c r="FC143" s="520"/>
      <c r="FD143" s="520"/>
      <c r="FE143" s="520"/>
      <c r="FF143" s="520"/>
      <c r="FG143" s="520"/>
      <c r="FH143" s="520"/>
      <c r="FI143" s="520"/>
      <c r="FJ143" s="520"/>
      <c r="FK143" s="520"/>
      <c r="FL143" s="520"/>
      <c r="FM143" s="520"/>
      <c r="FN143" s="520"/>
      <c r="FO143" s="520"/>
      <c r="FP143" s="520"/>
      <c r="FQ143" s="520"/>
      <c r="FR143" s="520"/>
      <c r="FS143" s="520"/>
      <c r="FT143" s="520"/>
      <c r="FU143" s="520"/>
      <c r="FV143" s="520"/>
      <c r="FW143" s="520"/>
      <c r="FX143" s="520"/>
      <c r="FY143" s="520"/>
      <c r="FZ143" s="520"/>
      <c r="GA143" s="520"/>
      <c r="GB143" s="520"/>
      <c r="GC143" s="520"/>
      <c r="GD143" s="520"/>
      <c r="GE143" s="520"/>
      <c r="GF143" s="520"/>
      <c r="GG143" s="520"/>
      <c r="GH143" s="520"/>
      <c r="GI143" s="520"/>
      <c r="GJ143" s="520"/>
      <c r="GK143" s="520"/>
      <c r="GL143" s="520"/>
      <c r="GM143" s="520"/>
      <c r="GN143" s="520"/>
      <c r="GO143" s="520"/>
      <c r="GP143" s="520"/>
      <c r="GQ143" s="520"/>
      <c r="GR143" s="520"/>
      <c r="GS143" s="520"/>
      <c r="GT143" s="520"/>
      <c r="GU143" s="520"/>
      <c r="GV143" s="520"/>
      <c r="GW143" s="520"/>
      <c r="GX143" s="520"/>
      <c r="GY143" s="520"/>
      <c r="GZ143" s="520"/>
      <c r="HA143" s="520"/>
      <c r="HB143" s="520"/>
      <c r="HC143" s="520"/>
      <c r="HD143" s="520"/>
      <c r="HE143" s="520"/>
      <c r="HF143" s="520"/>
      <c r="HG143" s="520"/>
      <c r="HH143" s="520"/>
      <c r="HI143" s="520"/>
      <c r="HJ143" s="520"/>
      <c r="HK143" s="520"/>
      <c r="HL143" s="520"/>
      <c r="HM143" s="520"/>
      <c r="HN143" s="520"/>
      <c r="HO143" s="520"/>
      <c r="HP143" s="520"/>
      <c r="HQ143" s="520"/>
      <c r="HR143" s="520"/>
      <c r="HS143" s="520"/>
      <c r="HT143" s="520"/>
      <c r="HU143" s="520"/>
      <c r="HV143" s="520"/>
      <c r="HW143" s="520"/>
      <c r="HX143" s="520"/>
      <c r="HY143" s="520"/>
      <c r="HZ143" s="520"/>
      <c r="IA143" s="520"/>
      <c r="IB143" s="520"/>
      <c r="IC143" s="520"/>
      <c r="ID143" s="520"/>
      <c r="IE143" s="520"/>
      <c r="IF143" s="520"/>
      <c r="IG143" s="520"/>
      <c r="IH143" s="520"/>
      <c r="II143" s="520"/>
      <c r="IJ143" s="520"/>
      <c r="IK143" s="520"/>
      <c r="IL143" s="520"/>
      <c r="IM143" s="520"/>
      <c r="IN143" s="520"/>
      <c r="IO143" s="520"/>
      <c r="IP143" s="520"/>
      <c r="IQ143" s="520"/>
      <c r="IR143" s="520"/>
      <c r="IS143" s="520"/>
      <c r="IT143" s="520"/>
      <c r="IU143" s="520"/>
      <c r="IV143" s="520"/>
    </row>
    <row r="144" spans="1:256" s="36" customFormat="1" ht="18.75" customHeight="1">
      <c r="A144" s="310"/>
      <c r="B144" s="953"/>
      <c r="C144" s="956"/>
      <c r="D144" s="959"/>
      <c r="E144" s="959"/>
      <c r="F144" s="962"/>
      <c r="G144" s="947"/>
      <c r="H144" s="677" t="s">
        <v>706</v>
      </c>
      <c r="I144" s="531"/>
      <c r="J144" s="534"/>
      <c r="K144" s="534"/>
      <c r="L144" s="539"/>
      <c r="M144" s="531"/>
      <c r="N144" s="534"/>
      <c r="O144" s="538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s="36" customFormat="1" ht="15" customHeight="1">
      <c r="A145" s="310"/>
      <c r="B145" s="953"/>
      <c r="C145" s="956"/>
      <c r="D145" s="959"/>
      <c r="E145" s="959"/>
      <c r="F145" s="962"/>
      <c r="G145" s="947"/>
      <c r="H145" s="677" t="s">
        <v>23</v>
      </c>
      <c r="I145" s="531"/>
      <c r="J145" s="534"/>
      <c r="K145" s="534"/>
      <c r="L145" s="534"/>
      <c r="M145" s="531"/>
      <c r="N145" s="534"/>
      <c r="O145" s="538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1:15" ht="15" customHeight="1" thickBot="1">
      <c r="A146" s="310"/>
      <c r="B146" s="954"/>
      <c r="C146" s="957"/>
      <c r="D146" s="960"/>
      <c r="E146" s="960"/>
      <c r="F146" s="963"/>
      <c r="G146" s="948"/>
      <c r="H146" s="681" t="s">
        <v>568</v>
      </c>
      <c r="I146" s="682">
        <v>9500</v>
      </c>
      <c r="J146" s="683">
        <v>0</v>
      </c>
      <c r="K146" s="683">
        <v>0</v>
      </c>
      <c r="L146" s="683">
        <v>0</v>
      </c>
      <c r="M146" s="684">
        <v>9500</v>
      </c>
      <c r="N146" s="683"/>
      <c r="O146" s="685"/>
    </row>
    <row r="147" spans="1:256" s="36" customFormat="1" ht="21" customHeight="1">
      <c r="A147" s="310"/>
      <c r="B147" s="952">
        <v>29</v>
      </c>
      <c r="C147" s="955" t="s">
        <v>945</v>
      </c>
      <c r="D147" s="958">
        <v>2021</v>
      </c>
      <c r="E147" s="958">
        <v>2021</v>
      </c>
      <c r="F147" s="961">
        <v>900</v>
      </c>
      <c r="G147" s="946">
        <v>0</v>
      </c>
      <c r="H147" s="679" t="s">
        <v>82</v>
      </c>
      <c r="I147" s="531">
        <v>900</v>
      </c>
      <c r="J147" s="534">
        <v>0</v>
      </c>
      <c r="K147" s="534">
        <v>0</v>
      </c>
      <c r="L147" s="534">
        <v>900</v>
      </c>
      <c r="M147" s="531">
        <v>900</v>
      </c>
      <c r="N147" s="534"/>
      <c r="O147" s="538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s="521" customFormat="1" ht="16.5" customHeight="1">
      <c r="A148" s="519"/>
      <c r="B148" s="953"/>
      <c r="C148" s="956"/>
      <c r="D148" s="959"/>
      <c r="E148" s="959"/>
      <c r="F148" s="962"/>
      <c r="G148" s="947"/>
      <c r="H148" s="677" t="s">
        <v>83</v>
      </c>
      <c r="I148" s="531"/>
      <c r="J148" s="534"/>
      <c r="K148" s="534"/>
      <c r="L148" s="534"/>
      <c r="M148" s="531"/>
      <c r="N148" s="534"/>
      <c r="O148" s="538"/>
      <c r="P148" s="520"/>
      <c r="Q148" s="520"/>
      <c r="R148" s="520"/>
      <c r="S148" s="520"/>
      <c r="T148" s="520"/>
      <c r="U148" s="520"/>
      <c r="V148" s="520"/>
      <c r="W148" s="520"/>
      <c r="X148" s="520"/>
      <c r="Y148" s="520"/>
      <c r="Z148" s="520"/>
      <c r="AA148" s="520"/>
      <c r="AB148" s="520"/>
      <c r="AC148" s="520"/>
      <c r="AD148" s="520"/>
      <c r="AE148" s="520"/>
      <c r="AF148" s="520"/>
      <c r="AG148" s="520"/>
      <c r="AH148" s="520"/>
      <c r="AI148" s="520"/>
      <c r="AJ148" s="520"/>
      <c r="AK148" s="520"/>
      <c r="AL148" s="520"/>
      <c r="AM148" s="520"/>
      <c r="AN148" s="520"/>
      <c r="AO148" s="520"/>
      <c r="AP148" s="520"/>
      <c r="AQ148" s="520"/>
      <c r="AR148" s="520"/>
      <c r="AS148" s="520"/>
      <c r="AT148" s="520"/>
      <c r="AU148" s="520"/>
      <c r="AV148" s="520"/>
      <c r="AW148" s="520"/>
      <c r="AX148" s="520"/>
      <c r="AY148" s="520"/>
      <c r="AZ148" s="520"/>
      <c r="BA148" s="520"/>
      <c r="BB148" s="520"/>
      <c r="BC148" s="520"/>
      <c r="BD148" s="520"/>
      <c r="BE148" s="520"/>
      <c r="BF148" s="520"/>
      <c r="BG148" s="520"/>
      <c r="BH148" s="520"/>
      <c r="BI148" s="520"/>
      <c r="BJ148" s="520"/>
      <c r="BK148" s="520"/>
      <c r="BL148" s="520"/>
      <c r="BM148" s="520"/>
      <c r="BN148" s="520"/>
      <c r="BO148" s="520"/>
      <c r="BP148" s="520"/>
      <c r="BQ148" s="520"/>
      <c r="BR148" s="520"/>
      <c r="BS148" s="520"/>
      <c r="BT148" s="520"/>
      <c r="BU148" s="520"/>
      <c r="BV148" s="520"/>
      <c r="BW148" s="520"/>
      <c r="BX148" s="520"/>
      <c r="BY148" s="520"/>
      <c r="BZ148" s="520"/>
      <c r="CA148" s="520"/>
      <c r="CB148" s="520"/>
      <c r="CC148" s="520"/>
      <c r="CD148" s="520"/>
      <c r="CE148" s="520"/>
      <c r="CF148" s="520"/>
      <c r="CG148" s="520"/>
      <c r="CH148" s="520"/>
      <c r="CI148" s="520"/>
      <c r="CJ148" s="520"/>
      <c r="CK148" s="520"/>
      <c r="CL148" s="520"/>
      <c r="CM148" s="520"/>
      <c r="CN148" s="520"/>
      <c r="CO148" s="520"/>
      <c r="CP148" s="520"/>
      <c r="CQ148" s="520"/>
      <c r="CR148" s="520"/>
      <c r="CS148" s="520"/>
      <c r="CT148" s="520"/>
      <c r="CU148" s="520"/>
      <c r="CV148" s="520"/>
      <c r="CW148" s="520"/>
      <c r="CX148" s="520"/>
      <c r="CY148" s="520"/>
      <c r="CZ148" s="520"/>
      <c r="DA148" s="520"/>
      <c r="DB148" s="520"/>
      <c r="DC148" s="520"/>
      <c r="DD148" s="520"/>
      <c r="DE148" s="520"/>
      <c r="DF148" s="520"/>
      <c r="DG148" s="520"/>
      <c r="DH148" s="520"/>
      <c r="DI148" s="520"/>
      <c r="DJ148" s="520"/>
      <c r="DK148" s="520"/>
      <c r="DL148" s="520"/>
      <c r="DM148" s="520"/>
      <c r="DN148" s="520"/>
      <c r="DO148" s="520"/>
      <c r="DP148" s="520"/>
      <c r="DQ148" s="520"/>
      <c r="DR148" s="520"/>
      <c r="DS148" s="520"/>
      <c r="DT148" s="520"/>
      <c r="DU148" s="520"/>
      <c r="DV148" s="520"/>
      <c r="DW148" s="520"/>
      <c r="DX148" s="520"/>
      <c r="DY148" s="520"/>
      <c r="DZ148" s="520"/>
      <c r="EA148" s="520"/>
      <c r="EB148" s="520"/>
      <c r="EC148" s="520"/>
      <c r="ED148" s="520"/>
      <c r="EE148" s="520"/>
      <c r="EF148" s="520"/>
      <c r="EG148" s="520"/>
      <c r="EH148" s="520"/>
      <c r="EI148" s="520"/>
      <c r="EJ148" s="520"/>
      <c r="EK148" s="520"/>
      <c r="EL148" s="520"/>
      <c r="EM148" s="520"/>
      <c r="EN148" s="520"/>
      <c r="EO148" s="520"/>
      <c r="EP148" s="520"/>
      <c r="EQ148" s="520"/>
      <c r="ER148" s="520"/>
      <c r="ES148" s="520"/>
      <c r="ET148" s="520"/>
      <c r="EU148" s="520"/>
      <c r="EV148" s="520"/>
      <c r="EW148" s="520"/>
      <c r="EX148" s="520"/>
      <c r="EY148" s="520"/>
      <c r="EZ148" s="520"/>
      <c r="FA148" s="520"/>
      <c r="FB148" s="520"/>
      <c r="FC148" s="520"/>
      <c r="FD148" s="520"/>
      <c r="FE148" s="520"/>
      <c r="FF148" s="520"/>
      <c r="FG148" s="520"/>
      <c r="FH148" s="520"/>
      <c r="FI148" s="520"/>
      <c r="FJ148" s="520"/>
      <c r="FK148" s="520"/>
      <c r="FL148" s="520"/>
      <c r="FM148" s="520"/>
      <c r="FN148" s="520"/>
      <c r="FO148" s="520"/>
      <c r="FP148" s="520"/>
      <c r="FQ148" s="520"/>
      <c r="FR148" s="520"/>
      <c r="FS148" s="520"/>
      <c r="FT148" s="520"/>
      <c r="FU148" s="520"/>
      <c r="FV148" s="520"/>
      <c r="FW148" s="520"/>
      <c r="FX148" s="520"/>
      <c r="FY148" s="520"/>
      <c r="FZ148" s="520"/>
      <c r="GA148" s="520"/>
      <c r="GB148" s="520"/>
      <c r="GC148" s="520"/>
      <c r="GD148" s="520"/>
      <c r="GE148" s="520"/>
      <c r="GF148" s="520"/>
      <c r="GG148" s="520"/>
      <c r="GH148" s="520"/>
      <c r="GI148" s="520"/>
      <c r="GJ148" s="520"/>
      <c r="GK148" s="520"/>
      <c r="GL148" s="520"/>
      <c r="GM148" s="520"/>
      <c r="GN148" s="520"/>
      <c r="GO148" s="520"/>
      <c r="GP148" s="520"/>
      <c r="GQ148" s="520"/>
      <c r="GR148" s="520"/>
      <c r="GS148" s="520"/>
      <c r="GT148" s="520"/>
      <c r="GU148" s="520"/>
      <c r="GV148" s="520"/>
      <c r="GW148" s="520"/>
      <c r="GX148" s="520"/>
      <c r="GY148" s="520"/>
      <c r="GZ148" s="520"/>
      <c r="HA148" s="520"/>
      <c r="HB148" s="520"/>
      <c r="HC148" s="520"/>
      <c r="HD148" s="520"/>
      <c r="HE148" s="520"/>
      <c r="HF148" s="520"/>
      <c r="HG148" s="520"/>
      <c r="HH148" s="520"/>
      <c r="HI148" s="520"/>
      <c r="HJ148" s="520"/>
      <c r="HK148" s="520"/>
      <c r="HL148" s="520"/>
      <c r="HM148" s="520"/>
      <c r="HN148" s="520"/>
      <c r="HO148" s="520"/>
      <c r="HP148" s="520"/>
      <c r="HQ148" s="520"/>
      <c r="HR148" s="520"/>
      <c r="HS148" s="520"/>
      <c r="HT148" s="520"/>
      <c r="HU148" s="520"/>
      <c r="HV148" s="520"/>
      <c r="HW148" s="520"/>
      <c r="HX148" s="520"/>
      <c r="HY148" s="520"/>
      <c r="HZ148" s="520"/>
      <c r="IA148" s="520"/>
      <c r="IB148" s="520"/>
      <c r="IC148" s="520"/>
      <c r="ID148" s="520"/>
      <c r="IE148" s="520"/>
      <c r="IF148" s="520"/>
      <c r="IG148" s="520"/>
      <c r="IH148" s="520"/>
      <c r="II148" s="520"/>
      <c r="IJ148" s="520"/>
      <c r="IK148" s="520"/>
      <c r="IL148" s="520"/>
      <c r="IM148" s="520"/>
      <c r="IN148" s="520"/>
      <c r="IO148" s="520"/>
      <c r="IP148" s="520"/>
      <c r="IQ148" s="520"/>
      <c r="IR148" s="520"/>
      <c r="IS148" s="520"/>
      <c r="IT148" s="520"/>
      <c r="IU148" s="520"/>
      <c r="IV148" s="520"/>
    </row>
    <row r="149" spans="1:256" s="36" customFormat="1" ht="18.75" customHeight="1">
      <c r="A149" s="310"/>
      <c r="B149" s="953"/>
      <c r="C149" s="956"/>
      <c r="D149" s="959"/>
      <c r="E149" s="959"/>
      <c r="F149" s="962"/>
      <c r="G149" s="947"/>
      <c r="H149" s="677" t="s">
        <v>706</v>
      </c>
      <c r="I149" s="531"/>
      <c r="J149" s="534"/>
      <c r="K149" s="534"/>
      <c r="L149" s="539"/>
      <c r="M149" s="531"/>
      <c r="N149" s="534"/>
      <c r="O149" s="538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s="36" customFormat="1" ht="15" customHeight="1">
      <c r="A150" s="310"/>
      <c r="B150" s="953"/>
      <c r="C150" s="956"/>
      <c r="D150" s="959"/>
      <c r="E150" s="959"/>
      <c r="F150" s="962"/>
      <c r="G150" s="947"/>
      <c r="H150" s="677" t="s">
        <v>23</v>
      </c>
      <c r="I150" s="531"/>
      <c r="J150" s="534"/>
      <c r="K150" s="534"/>
      <c r="L150" s="534"/>
      <c r="M150" s="531"/>
      <c r="N150" s="534"/>
      <c r="O150" s="538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15" ht="15" customHeight="1" thickBot="1">
      <c r="A151" s="310"/>
      <c r="B151" s="954"/>
      <c r="C151" s="957"/>
      <c r="D151" s="960"/>
      <c r="E151" s="960"/>
      <c r="F151" s="963"/>
      <c r="G151" s="948"/>
      <c r="H151" s="681" t="s">
        <v>568</v>
      </c>
      <c r="I151" s="682">
        <v>900</v>
      </c>
      <c r="J151" s="683">
        <v>0</v>
      </c>
      <c r="K151" s="683">
        <v>0</v>
      </c>
      <c r="L151" s="683">
        <v>900</v>
      </c>
      <c r="M151" s="684">
        <v>900</v>
      </c>
      <c r="N151" s="683"/>
      <c r="O151" s="685"/>
    </row>
    <row r="152" spans="1:256" s="36" customFormat="1" ht="21" customHeight="1">
      <c r="A152" s="310"/>
      <c r="B152" s="952">
        <v>30</v>
      </c>
      <c r="C152" s="955" t="s">
        <v>948</v>
      </c>
      <c r="D152" s="958">
        <v>2021</v>
      </c>
      <c r="E152" s="958">
        <v>2021</v>
      </c>
      <c r="F152" s="961">
        <v>3000</v>
      </c>
      <c r="G152" s="946">
        <v>0</v>
      </c>
      <c r="H152" s="679" t="s">
        <v>82</v>
      </c>
      <c r="I152" s="531"/>
      <c r="J152" s="534"/>
      <c r="K152" s="534"/>
      <c r="L152" s="534"/>
      <c r="M152" s="531"/>
      <c r="N152" s="534"/>
      <c r="O152" s="538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s="521" customFormat="1" ht="16.5" customHeight="1">
      <c r="A153" s="519"/>
      <c r="B153" s="953"/>
      <c r="C153" s="956"/>
      <c r="D153" s="959"/>
      <c r="E153" s="959"/>
      <c r="F153" s="962"/>
      <c r="G153" s="947"/>
      <c r="H153" s="677" t="s">
        <v>83</v>
      </c>
      <c r="I153" s="531"/>
      <c r="J153" s="534"/>
      <c r="K153" s="534"/>
      <c r="L153" s="534"/>
      <c r="M153" s="531"/>
      <c r="N153" s="534"/>
      <c r="O153" s="538"/>
      <c r="P153" s="520"/>
      <c r="Q153" s="520"/>
      <c r="R153" s="520"/>
      <c r="S153" s="520"/>
      <c r="T153" s="520"/>
      <c r="U153" s="520"/>
      <c r="V153" s="520"/>
      <c r="W153" s="520"/>
      <c r="X153" s="520"/>
      <c r="Y153" s="520"/>
      <c r="Z153" s="520"/>
      <c r="AA153" s="520"/>
      <c r="AB153" s="520"/>
      <c r="AC153" s="520"/>
      <c r="AD153" s="520"/>
      <c r="AE153" s="520"/>
      <c r="AF153" s="520"/>
      <c r="AG153" s="520"/>
      <c r="AH153" s="520"/>
      <c r="AI153" s="520"/>
      <c r="AJ153" s="520"/>
      <c r="AK153" s="520"/>
      <c r="AL153" s="520"/>
      <c r="AM153" s="520"/>
      <c r="AN153" s="520"/>
      <c r="AO153" s="520"/>
      <c r="AP153" s="520"/>
      <c r="AQ153" s="520"/>
      <c r="AR153" s="520"/>
      <c r="AS153" s="520"/>
      <c r="AT153" s="520"/>
      <c r="AU153" s="520"/>
      <c r="AV153" s="520"/>
      <c r="AW153" s="520"/>
      <c r="AX153" s="520"/>
      <c r="AY153" s="520"/>
      <c r="AZ153" s="520"/>
      <c r="BA153" s="520"/>
      <c r="BB153" s="520"/>
      <c r="BC153" s="520"/>
      <c r="BD153" s="520"/>
      <c r="BE153" s="520"/>
      <c r="BF153" s="520"/>
      <c r="BG153" s="520"/>
      <c r="BH153" s="520"/>
      <c r="BI153" s="520"/>
      <c r="BJ153" s="520"/>
      <c r="BK153" s="520"/>
      <c r="BL153" s="520"/>
      <c r="BM153" s="520"/>
      <c r="BN153" s="520"/>
      <c r="BO153" s="520"/>
      <c r="BP153" s="520"/>
      <c r="BQ153" s="520"/>
      <c r="BR153" s="520"/>
      <c r="BS153" s="520"/>
      <c r="BT153" s="520"/>
      <c r="BU153" s="520"/>
      <c r="BV153" s="520"/>
      <c r="BW153" s="520"/>
      <c r="BX153" s="520"/>
      <c r="BY153" s="520"/>
      <c r="BZ153" s="520"/>
      <c r="CA153" s="520"/>
      <c r="CB153" s="520"/>
      <c r="CC153" s="520"/>
      <c r="CD153" s="520"/>
      <c r="CE153" s="520"/>
      <c r="CF153" s="520"/>
      <c r="CG153" s="520"/>
      <c r="CH153" s="520"/>
      <c r="CI153" s="520"/>
      <c r="CJ153" s="520"/>
      <c r="CK153" s="520"/>
      <c r="CL153" s="520"/>
      <c r="CM153" s="520"/>
      <c r="CN153" s="520"/>
      <c r="CO153" s="520"/>
      <c r="CP153" s="520"/>
      <c r="CQ153" s="520"/>
      <c r="CR153" s="520"/>
      <c r="CS153" s="520"/>
      <c r="CT153" s="520"/>
      <c r="CU153" s="520"/>
      <c r="CV153" s="520"/>
      <c r="CW153" s="520"/>
      <c r="CX153" s="520"/>
      <c r="CY153" s="520"/>
      <c r="CZ153" s="520"/>
      <c r="DA153" s="520"/>
      <c r="DB153" s="520"/>
      <c r="DC153" s="520"/>
      <c r="DD153" s="520"/>
      <c r="DE153" s="520"/>
      <c r="DF153" s="520"/>
      <c r="DG153" s="520"/>
      <c r="DH153" s="520"/>
      <c r="DI153" s="520"/>
      <c r="DJ153" s="520"/>
      <c r="DK153" s="520"/>
      <c r="DL153" s="520"/>
      <c r="DM153" s="520"/>
      <c r="DN153" s="520"/>
      <c r="DO153" s="520"/>
      <c r="DP153" s="520"/>
      <c r="DQ153" s="520"/>
      <c r="DR153" s="520"/>
      <c r="DS153" s="520"/>
      <c r="DT153" s="520"/>
      <c r="DU153" s="520"/>
      <c r="DV153" s="520"/>
      <c r="DW153" s="520"/>
      <c r="DX153" s="520"/>
      <c r="DY153" s="520"/>
      <c r="DZ153" s="520"/>
      <c r="EA153" s="520"/>
      <c r="EB153" s="520"/>
      <c r="EC153" s="520"/>
      <c r="ED153" s="520"/>
      <c r="EE153" s="520"/>
      <c r="EF153" s="520"/>
      <c r="EG153" s="520"/>
      <c r="EH153" s="520"/>
      <c r="EI153" s="520"/>
      <c r="EJ153" s="520"/>
      <c r="EK153" s="520"/>
      <c r="EL153" s="520"/>
      <c r="EM153" s="520"/>
      <c r="EN153" s="520"/>
      <c r="EO153" s="520"/>
      <c r="EP153" s="520"/>
      <c r="EQ153" s="520"/>
      <c r="ER153" s="520"/>
      <c r="ES153" s="520"/>
      <c r="ET153" s="520"/>
      <c r="EU153" s="520"/>
      <c r="EV153" s="520"/>
      <c r="EW153" s="520"/>
      <c r="EX153" s="520"/>
      <c r="EY153" s="520"/>
      <c r="EZ153" s="520"/>
      <c r="FA153" s="520"/>
      <c r="FB153" s="520"/>
      <c r="FC153" s="520"/>
      <c r="FD153" s="520"/>
      <c r="FE153" s="520"/>
      <c r="FF153" s="520"/>
      <c r="FG153" s="520"/>
      <c r="FH153" s="520"/>
      <c r="FI153" s="520"/>
      <c r="FJ153" s="520"/>
      <c r="FK153" s="520"/>
      <c r="FL153" s="520"/>
      <c r="FM153" s="520"/>
      <c r="FN153" s="520"/>
      <c r="FO153" s="520"/>
      <c r="FP153" s="520"/>
      <c r="FQ153" s="520"/>
      <c r="FR153" s="520"/>
      <c r="FS153" s="520"/>
      <c r="FT153" s="520"/>
      <c r="FU153" s="520"/>
      <c r="FV153" s="520"/>
      <c r="FW153" s="520"/>
      <c r="FX153" s="520"/>
      <c r="FY153" s="520"/>
      <c r="FZ153" s="520"/>
      <c r="GA153" s="520"/>
      <c r="GB153" s="520"/>
      <c r="GC153" s="520"/>
      <c r="GD153" s="520"/>
      <c r="GE153" s="520"/>
      <c r="GF153" s="520"/>
      <c r="GG153" s="520"/>
      <c r="GH153" s="520"/>
      <c r="GI153" s="520"/>
      <c r="GJ153" s="520"/>
      <c r="GK153" s="520"/>
      <c r="GL153" s="520"/>
      <c r="GM153" s="520"/>
      <c r="GN153" s="520"/>
      <c r="GO153" s="520"/>
      <c r="GP153" s="520"/>
      <c r="GQ153" s="520"/>
      <c r="GR153" s="520"/>
      <c r="GS153" s="520"/>
      <c r="GT153" s="520"/>
      <c r="GU153" s="520"/>
      <c r="GV153" s="520"/>
      <c r="GW153" s="520"/>
      <c r="GX153" s="520"/>
      <c r="GY153" s="520"/>
      <c r="GZ153" s="520"/>
      <c r="HA153" s="520"/>
      <c r="HB153" s="520"/>
      <c r="HC153" s="520"/>
      <c r="HD153" s="520"/>
      <c r="HE153" s="520"/>
      <c r="HF153" s="520"/>
      <c r="HG153" s="520"/>
      <c r="HH153" s="520"/>
      <c r="HI153" s="520"/>
      <c r="HJ153" s="520"/>
      <c r="HK153" s="520"/>
      <c r="HL153" s="520"/>
      <c r="HM153" s="520"/>
      <c r="HN153" s="520"/>
      <c r="HO153" s="520"/>
      <c r="HP153" s="520"/>
      <c r="HQ153" s="520"/>
      <c r="HR153" s="520"/>
      <c r="HS153" s="520"/>
      <c r="HT153" s="520"/>
      <c r="HU153" s="520"/>
      <c r="HV153" s="520"/>
      <c r="HW153" s="520"/>
      <c r="HX153" s="520"/>
      <c r="HY153" s="520"/>
      <c r="HZ153" s="520"/>
      <c r="IA153" s="520"/>
      <c r="IB153" s="520"/>
      <c r="IC153" s="520"/>
      <c r="ID153" s="520"/>
      <c r="IE153" s="520"/>
      <c r="IF153" s="520"/>
      <c r="IG153" s="520"/>
      <c r="IH153" s="520"/>
      <c r="II153" s="520"/>
      <c r="IJ153" s="520"/>
      <c r="IK153" s="520"/>
      <c r="IL153" s="520"/>
      <c r="IM153" s="520"/>
      <c r="IN153" s="520"/>
      <c r="IO153" s="520"/>
      <c r="IP153" s="520"/>
      <c r="IQ153" s="520"/>
      <c r="IR153" s="520"/>
      <c r="IS153" s="520"/>
      <c r="IT153" s="520"/>
      <c r="IU153" s="520"/>
      <c r="IV153" s="520"/>
    </row>
    <row r="154" spans="1:256" s="36" customFormat="1" ht="18.75" customHeight="1">
      <c r="A154" s="310"/>
      <c r="B154" s="953"/>
      <c r="C154" s="956"/>
      <c r="D154" s="959"/>
      <c r="E154" s="959"/>
      <c r="F154" s="962"/>
      <c r="G154" s="947"/>
      <c r="H154" s="677" t="s">
        <v>706</v>
      </c>
      <c r="I154" s="531">
        <v>3000</v>
      </c>
      <c r="J154" s="534">
        <v>0</v>
      </c>
      <c r="K154" s="534">
        <v>0</v>
      </c>
      <c r="L154" s="539">
        <v>0</v>
      </c>
      <c r="M154" s="531">
        <v>3000</v>
      </c>
      <c r="N154" s="534"/>
      <c r="O154" s="538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s="36" customFormat="1" ht="15" customHeight="1">
      <c r="A155" s="310"/>
      <c r="B155" s="953"/>
      <c r="C155" s="956"/>
      <c r="D155" s="959"/>
      <c r="E155" s="959"/>
      <c r="F155" s="962"/>
      <c r="G155" s="947"/>
      <c r="H155" s="677" t="s">
        <v>23</v>
      </c>
      <c r="I155" s="531"/>
      <c r="J155" s="534"/>
      <c r="K155" s="534"/>
      <c r="L155" s="534"/>
      <c r="M155" s="531"/>
      <c r="N155" s="534"/>
      <c r="O155" s="538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15" ht="15" customHeight="1" thickBot="1">
      <c r="A156" s="310"/>
      <c r="B156" s="954"/>
      <c r="C156" s="957"/>
      <c r="D156" s="960"/>
      <c r="E156" s="960"/>
      <c r="F156" s="963"/>
      <c r="G156" s="948"/>
      <c r="H156" s="681" t="s">
        <v>568</v>
      </c>
      <c r="I156" s="682">
        <v>3000</v>
      </c>
      <c r="J156" s="683">
        <v>0</v>
      </c>
      <c r="K156" s="683">
        <v>0</v>
      </c>
      <c r="L156" s="683">
        <v>0</v>
      </c>
      <c r="M156" s="684">
        <v>3000</v>
      </c>
      <c r="N156" s="683"/>
      <c r="O156" s="685"/>
    </row>
    <row r="157" spans="1:15" ht="27.75" customHeight="1" thickBot="1">
      <c r="A157" s="310"/>
      <c r="B157" s="998" t="s">
        <v>748</v>
      </c>
      <c r="C157" s="999"/>
      <c r="D157" s="999"/>
      <c r="E157" s="1000"/>
      <c r="F157" s="544">
        <f>F7+F12+F17+F22+F27+F32+F37+F42+F47+F52+F57+F62+F67+F72+F77+F82+F87+F92+F97+F102+F107+F112+F117+F122+F127+F132+F137+F142+F147+F152</f>
        <v>71160</v>
      </c>
      <c r="G157" s="544">
        <f>G7+G12+G17+G22+G27+G32+G37+G42+G52+G57+G47+G62+G67+G72+G77+G82+G87+G92+G97+G102+G107+G117+G122+G127+G147</f>
        <v>12232</v>
      </c>
      <c r="H157" s="544"/>
      <c r="I157" s="544">
        <f>I7+I12+I17+I22+I27+I32+I37+I42+I47+I52+I57+I62+I67+I72+I77+I82+I87+I92+I97+I102+I107+I112+I117+I122+I127+I136+I146+I151+I141+I156</f>
        <v>58928</v>
      </c>
      <c r="J157" s="544">
        <f>J7+J12+J17+J22+J27+J32+J37+J42+J47+J52+J57+J62+J67+J72+J77+J82+J87+J92+J97+J102+J107+J112+J117+J122+J127+J136+J146+J151+J141</f>
        <v>9708</v>
      </c>
      <c r="K157" s="544">
        <f>K7+K12+K17+K22+K27+K32+K37+K42+K47+K52+K57+K62+K67+K72+K77+K82+K87+K92+K97+K102+K107+K112+K117+K122+K127+K136+K146+K151+K141</f>
        <v>26178</v>
      </c>
      <c r="L157" s="544">
        <f>L7+L12+L17+L22+L27+L32+L37+L42+L47+L52+L57+L62+L67+L72+L77+L82+L87+L92+L97+L102+L107+L112+L117+L122+L127+L136+L146+L151+L141</f>
        <v>30108</v>
      </c>
      <c r="M157" s="544">
        <f>M7+M12+M17+M22+M27+M32+M37+M42+M47+M52+M57+M62+M67+M72+M77+M82+M87+M92+M97+M102+M107+M112+M117+M122+M127+M136+M146+M151+M141+M156</f>
        <v>58928</v>
      </c>
      <c r="N157" s="545"/>
      <c r="O157" s="686"/>
    </row>
    <row r="158" spans="2:15" s="309" customFormat="1" ht="15" customHeight="1">
      <c r="B158" s="723"/>
      <c r="C158" s="723"/>
      <c r="D158" s="724"/>
      <c r="E158" s="724"/>
      <c r="F158" s="725"/>
      <c r="G158" s="725"/>
      <c r="H158" s="724"/>
      <c r="I158" s="724"/>
      <c r="J158" s="724"/>
      <c r="K158" s="724"/>
      <c r="L158" s="724"/>
      <c r="M158" s="724"/>
      <c r="N158" s="724"/>
      <c r="O158" s="724"/>
    </row>
    <row r="159" s="309" customFormat="1" ht="15" customHeight="1"/>
    <row r="160" s="309" customFormat="1" ht="15" customHeight="1"/>
    <row r="161" s="309" customFormat="1" ht="15" customHeight="1"/>
    <row r="162" s="309" customFormat="1" ht="15" customHeight="1"/>
    <row r="163" s="309" customFormat="1" ht="15" customHeight="1"/>
    <row r="164" s="309" customFormat="1" ht="15" customHeight="1"/>
    <row r="165" s="309" customFormat="1" ht="15" customHeight="1"/>
    <row r="166" s="309" customFormat="1" ht="15" customHeight="1"/>
    <row r="167" s="309" customFormat="1" ht="15" customHeight="1"/>
    <row r="168" s="309" customFormat="1" ht="15" customHeight="1"/>
    <row r="169" s="309" customFormat="1" ht="15" customHeight="1"/>
    <row r="170" s="309" customFormat="1" ht="15" customHeight="1"/>
    <row r="171" s="309" customFormat="1" ht="15" customHeight="1"/>
    <row r="172" s="309" customFormat="1" ht="15" customHeight="1"/>
    <row r="173" s="309" customFormat="1" ht="15" customHeight="1"/>
    <row r="174" s="309" customFormat="1" ht="15" customHeight="1"/>
    <row r="175" s="309" customFormat="1" ht="15" customHeight="1"/>
    <row r="176" s="309" customFormat="1" ht="15" customHeight="1"/>
    <row r="177" s="309" customFormat="1" ht="15" customHeight="1"/>
    <row r="178" s="309" customFormat="1" ht="15" customHeight="1"/>
    <row r="179" s="309" customFormat="1" ht="15" customHeight="1"/>
    <row r="180" s="309" customFormat="1" ht="15" customHeight="1"/>
    <row r="181" s="309" customFormat="1" ht="15" customHeight="1"/>
    <row r="182" s="309" customFormat="1" ht="15" customHeight="1"/>
    <row r="183" s="309" customFormat="1" ht="15" customHeight="1"/>
    <row r="184" s="309" customFormat="1" ht="15" customHeight="1"/>
    <row r="185" s="309" customFormat="1" ht="15" customHeight="1"/>
    <row r="186" s="309" customFormat="1" ht="15" customHeight="1"/>
    <row r="187" s="309" customFormat="1" ht="15" customHeight="1"/>
    <row r="188" s="309" customFormat="1" ht="15" customHeight="1"/>
    <row r="189" s="309" customFormat="1" ht="15" customHeight="1"/>
    <row r="190" s="309" customFormat="1" ht="15" customHeight="1"/>
    <row r="191" s="309" customFormat="1" ht="15" customHeight="1"/>
    <row r="192" s="309" customFormat="1" ht="15" customHeight="1"/>
    <row r="193" s="309" customFormat="1" ht="15" customHeight="1"/>
    <row r="194" s="309" customFormat="1" ht="15" customHeight="1"/>
    <row r="195" s="309" customFormat="1" ht="15" customHeight="1"/>
    <row r="196" s="309" customFormat="1" ht="15" customHeight="1"/>
    <row r="197" s="309" customFormat="1" ht="15" customHeight="1"/>
    <row r="198" s="309" customFormat="1" ht="15" customHeight="1"/>
    <row r="199" s="309" customFormat="1" ht="15" customHeight="1"/>
    <row r="200" s="309" customFormat="1" ht="15" customHeight="1"/>
    <row r="201" s="309" customFormat="1" ht="15" customHeight="1"/>
    <row r="202" s="309" customFormat="1" ht="15" customHeight="1"/>
    <row r="203" s="309" customFormat="1" ht="15" customHeight="1"/>
    <row r="204" s="309" customFormat="1" ht="15" customHeight="1"/>
    <row r="205" s="309" customFormat="1" ht="15" customHeight="1"/>
    <row r="206" s="309" customFormat="1" ht="15" customHeight="1"/>
    <row r="207" s="309" customFormat="1" ht="15" customHeight="1"/>
    <row r="208" s="309" customFormat="1" ht="15" customHeight="1"/>
    <row r="209" s="309" customFormat="1" ht="15" customHeight="1"/>
    <row r="210" s="309" customFormat="1" ht="15" customHeight="1"/>
    <row r="211" s="309" customFormat="1" ht="15" customHeight="1"/>
    <row r="212" s="309" customFormat="1" ht="19.5" customHeight="1"/>
    <row r="213" ht="19.5" customHeight="1"/>
  </sheetData>
  <sheetProtection/>
  <mergeCells count="189">
    <mergeCell ref="B152:B156"/>
    <mergeCell ref="C152:C156"/>
    <mergeCell ref="D152:D156"/>
    <mergeCell ref="E152:E156"/>
    <mergeCell ref="F152:F156"/>
    <mergeCell ref="G152:G156"/>
    <mergeCell ref="G137:G141"/>
    <mergeCell ref="B142:B146"/>
    <mergeCell ref="C142:C146"/>
    <mergeCell ref="D142:D146"/>
    <mergeCell ref="E142:E146"/>
    <mergeCell ref="F142:F146"/>
    <mergeCell ref="G142:G146"/>
    <mergeCell ref="B137:B141"/>
    <mergeCell ref="C137:C141"/>
    <mergeCell ref="D137:D141"/>
    <mergeCell ref="C132:C136"/>
    <mergeCell ref="D132:D136"/>
    <mergeCell ref="E132:E136"/>
    <mergeCell ref="F132:F136"/>
    <mergeCell ref="G132:G136"/>
    <mergeCell ref="B132:B136"/>
    <mergeCell ref="E137:E141"/>
    <mergeCell ref="F137:F141"/>
    <mergeCell ref="B147:B151"/>
    <mergeCell ref="C147:C151"/>
    <mergeCell ref="D147:D151"/>
    <mergeCell ref="E147:E151"/>
    <mergeCell ref="F147:F151"/>
    <mergeCell ref="G147:G151"/>
    <mergeCell ref="B102:B106"/>
    <mergeCell ref="C102:C106"/>
    <mergeCell ref="D102:D106"/>
    <mergeCell ref="E102:E106"/>
    <mergeCell ref="F102:F106"/>
    <mergeCell ref="G102:G106"/>
    <mergeCell ref="B112:B116"/>
    <mergeCell ref="C112:C116"/>
    <mergeCell ref="D112:D116"/>
    <mergeCell ref="G97:G101"/>
    <mergeCell ref="B87:B91"/>
    <mergeCell ref="C87:C91"/>
    <mergeCell ref="D87:D91"/>
    <mergeCell ref="E87:E91"/>
    <mergeCell ref="F87:F91"/>
    <mergeCell ref="G87:G91"/>
    <mergeCell ref="F97:F101"/>
    <mergeCell ref="B97:B101"/>
    <mergeCell ref="C97:C101"/>
    <mergeCell ref="C82:C86"/>
    <mergeCell ref="G42:G46"/>
    <mergeCell ref="D82:D86"/>
    <mergeCell ref="E82:E86"/>
    <mergeCell ref="F82:F86"/>
    <mergeCell ref="G82:G86"/>
    <mergeCell ref="E52:E56"/>
    <mergeCell ref="G62:G66"/>
    <mergeCell ref="D77:D81"/>
    <mergeCell ref="F42:F46"/>
    <mergeCell ref="E77:E81"/>
    <mergeCell ref="F77:F81"/>
    <mergeCell ref="G77:G81"/>
    <mergeCell ref="G57:G61"/>
    <mergeCell ref="E72:E76"/>
    <mergeCell ref="F72:F76"/>
    <mergeCell ref="G47:G51"/>
    <mergeCell ref="G67:G71"/>
    <mergeCell ref="E62:E66"/>
    <mergeCell ref="E67:E71"/>
    <mergeCell ref="F67:F71"/>
    <mergeCell ref="G72:G76"/>
    <mergeCell ref="D57:D61"/>
    <mergeCell ref="D72:D76"/>
    <mergeCell ref="D67:D71"/>
    <mergeCell ref="E57:E61"/>
    <mergeCell ref="F62:F66"/>
    <mergeCell ref="C7:C11"/>
    <mergeCell ref="C32:C36"/>
    <mergeCell ref="C27:C31"/>
    <mergeCell ref="C67:C71"/>
    <mergeCell ref="C72:C76"/>
    <mergeCell ref="C77:C81"/>
    <mergeCell ref="C57:C61"/>
    <mergeCell ref="C42:C46"/>
    <mergeCell ref="C47:C51"/>
    <mergeCell ref="C52:C56"/>
    <mergeCell ref="B7:B11"/>
    <mergeCell ref="B42:B46"/>
    <mergeCell ref="B52:B56"/>
    <mergeCell ref="B57:B61"/>
    <mergeCell ref="B72:B76"/>
    <mergeCell ref="B77:B81"/>
    <mergeCell ref="B67:B71"/>
    <mergeCell ref="B62:B66"/>
    <mergeCell ref="D37:D41"/>
    <mergeCell ref="B22:B26"/>
    <mergeCell ref="C22:C26"/>
    <mergeCell ref="B27:B31"/>
    <mergeCell ref="B37:B41"/>
    <mergeCell ref="B157:E157"/>
    <mergeCell ref="C62:C66"/>
    <mergeCell ref="D97:D101"/>
    <mergeCell ref="E97:E101"/>
    <mergeCell ref="B82:B86"/>
    <mergeCell ref="D52:D56"/>
    <mergeCell ref="D62:D66"/>
    <mergeCell ref="E47:E51"/>
    <mergeCell ref="F47:F51"/>
    <mergeCell ref="E42:E46"/>
    <mergeCell ref="D42:D46"/>
    <mergeCell ref="B17:B21"/>
    <mergeCell ref="C17:C21"/>
    <mergeCell ref="D17:D21"/>
    <mergeCell ref="D47:D51"/>
    <mergeCell ref="D27:D31"/>
    <mergeCell ref="F32:F36"/>
    <mergeCell ref="F27:F31"/>
    <mergeCell ref="E27:E31"/>
    <mergeCell ref="F37:F41"/>
    <mergeCell ref="C37:C41"/>
    <mergeCell ref="E17:E21"/>
    <mergeCell ref="F17:F21"/>
    <mergeCell ref="G17:G21"/>
    <mergeCell ref="G22:G26"/>
    <mergeCell ref="E22:E26"/>
    <mergeCell ref="G32:G36"/>
    <mergeCell ref="F7:F11"/>
    <mergeCell ref="G7:G11"/>
    <mergeCell ref="N5:N6"/>
    <mergeCell ref="O5:O6"/>
    <mergeCell ref="I5:I6"/>
    <mergeCell ref="J5:M5"/>
    <mergeCell ref="H5:H6"/>
    <mergeCell ref="E12:E16"/>
    <mergeCell ref="D22:D26"/>
    <mergeCell ref="E37:E41"/>
    <mergeCell ref="D32:D36"/>
    <mergeCell ref="E32:E36"/>
    <mergeCell ref="B3:O3"/>
    <mergeCell ref="B5:B6"/>
    <mergeCell ref="C5:C6"/>
    <mergeCell ref="D5:D6"/>
    <mergeCell ref="E5:E6"/>
    <mergeCell ref="F92:F96"/>
    <mergeCell ref="G92:G96"/>
    <mergeCell ref="F12:F16"/>
    <mergeCell ref="G12:G16"/>
    <mergeCell ref="G27:G31"/>
    <mergeCell ref="F22:F26"/>
    <mergeCell ref="F57:F61"/>
    <mergeCell ref="G52:G56"/>
    <mergeCell ref="F52:F56"/>
    <mergeCell ref="G37:G41"/>
    <mergeCell ref="G107:G111"/>
    <mergeCell ref="F5:F6"/>
    <mergeCell ref="G5:G6"/>
    <mergeCell ref="B92:B96"/>
    <mergeCell ref="C92:C96"/>
    <mergeCell ref="D92:D96"/>
    <mergeCell ref="E92:E96"/>
    <mergeCell ref="B12:B16"/>
    <mergeCell ref="C12:C16"/>
    <mergeCell ref="D12:D16"/>
    <mergeCell ref="B117:B121"/>
    <mergeCell ref="C117:C121"/>
    <mergeCell ref="D117:D121"/>
    <mergeCell ref="E117:E121"/>
    <mergeCell ref="F117:F121"/>
    <mergeCell ref="B107:B111"/>
    <mergeCell ref="C107:C111"/>
    <mergeCell ref="D107:D111"/>
    <mergeCell ref="E107:E111"/>
    <mergeCell ref="F107:F111"/>
    <mergeCell ref="B122:B126"/>
    <mergeCell ref="C122:C126"/>
    <mergeCell ref="D122:D126"/>
    <mergeCell ref="E122:E126"/>
    <mergeCell ref="F122:F126"/>
    <mergeCell ref="G122:G126"/>
    <mergeCell ref="E112:E116"/>
    <mergeCell ref="F112:F116"/>
    <mergeCell ref="G112:G116"/>
    <mergeCell ref="B127:B131"/>
    <mergeCell ref="C127:C131"/>
    <mergeCell ref="D127:D131"/>
    <mergeCell ref="E127:E131"/>
    <mergeCell ref="F127:F131"/>
    <mergeCell ref="G127:G131"/>
    <mergeCell ref="G117:G121"/>
  </mergeCells>
  <conditionalFormatting sqref="N31:N36 N41:N86">
    <cfRule type="expression" priority="161" dxfId="0" stopIfTrue="1">
      <formula>$J$1&gt;0</formula>
    </cfRule>
  </conditionalFormatting>
  <conditionalFormatting sqref="N12:N16">
    <cfRule type="expression" priority="193" dxfId="0" stopIfTrue="1">
      <formula>$J$1&gt;0</formula>
    </cfRule>
  </conditionalFormatting>
  <conditionalFormatting sqref="O12:O16 O41:O86">
    <cfRule type="expression" priority="194" dxfId="0" stopIfTrue="1">
      <formula>$N$1&gt;0</formula>
    </cfRule>
  </conditionalFormatting>
  <conditionalFormatting sqref="O12:O16 O41:O86">
    <cfRule type="expression" priority="195" dxfId="0" stopIfTrue="1">
      <formula>$O$1&gt;0</formula>
    </cfRule>
  </conditionalFormatting>
  <conditionalFormatting sqref="N12:N16 N41:N86">
    <cfRule type="expression" priority="196" dxfId="0" stopIfTrue="1">
      <formula>'План инвестиција'!#REF!&gt;0</formula>
    </cfRule>
  </conditionalFormatting>
  <conditionalFormatting sqref="N17:N20">
    <cfRule type="expression" priority="185" dxfId="0" stopIfTrue="1">
      <formula>$J$1&gt;0</formula>
    </cfRule>
  </conditionalFormatting>
  <conditionalFormatting sqref="O17:O20">
    <cfRule type="expression" priority="186" dxfId="0" stopIfTrue="1">
      <formula>$N$1&gt;0</formula>
    </cfRule>
  </conditionalFormatting>
  <conditionalFormatting sqref="O17:O20">
    <cfRule type="expression" priority="187" dxfId="0" stopIfTrue="1">
      <formula>$O$1&gt;0</formula>
    </cfRule>
  </conditionalFormatting>
  <conditionalFormatting sqref="N17:N20">
    <cfRule type="expression" priority="188" dxfId="0" stopIfTrue="1">
      <formula>'План инвестиција'!#REF!&gt;0</formula>
    </cfRule>
  </conditionalFormatting>
  <conditionalFormatting sqref="N22:N25">
    <cfRule type="expression" priority="181" dxfId="0" stopIfTrue="1">
      <formula>$J$1&gt;0</formula>
    </cfRule>
  </conditionalFormatting>
  <conditionalFormatting sqref="O22:O25">
    <cfRule type="expression" priority="182" dxfId="0" stopIfTrue="1">
      <formula>$N$1&gt;0</formula>
    </cfRule>
  </conditionalFormatting>
  <conditionalFormatting sqref="O22:O25">
    <cfRule type="expression" priority="183" dxfId="0" stopIfTrue="1">
      <formula>$O$1&gt;0</formula>
    </cfRule>
  </conditionalFormatting>
  <conditionalFormatting sqref="N22:N25">
    <cfRule type="expression" priority="184" dxfId="0" stopIfTrue="1">
      <formula>'План инвестиција'!#REF!&gt;0</formula>
    </cfRule>
  </conditionalFormatting>
  <conditionalFormatting sqref="N27:N30">
    <cfRule type="expression" priority="177" dxfId="0" stopIfTrue="1">
      <formula>$J$1&gt;0</formula>
    </cfRule>
  </conditionalFormatting>
  <conditionalFormatting sqref="O27:O30">
    <cfRule type="expression" priority="178" dxfId="0" stopIfTrue="1">
      <formula>$N$1&gt;0</formula>
    </cfRule>
  </conditionalFormatting>
  <conditionalFormatting sqref="O27:O30">
    <cfRule type="expression" priority="179" dxfId="0" stopIfTrue="1">
      <formula>$O$1&gt;0</formula>
    </cfRule>
  </conditionalFormatting>
  <conditionalFormatting sqref="N27:N30">
    <cfRule type="expression" priority="180" dxfId="0" stopIfTrue="1">
      <formula>'План инвестиција'!#REF!&gt;0</formula>
    </cfRule>
  </conditionalFormatting>
  <conditionalFormatting sqref="N21">
    <cfRule type="expression" priority="169" dxfId="0" stopIfTrue="1">
      <formula>$J$1&gt;0</formula>
    </cfRule>
  </conditionalFormatting>
  <conditionalFormatting sqref="O21">
    <cfRule type="expression" priority="170" dxfId="0" stopIfTrue="1">
      <formula>$N$1&gt;0</formula>
    </cfRule>
  </conditionalFormatting>
  <conditionalFormatting sqref="O21">
    <cfRule type="expression" priority="171" dxfId="0" stopIfTrue="1">
      <formula>$O$1&gt;0</formula>
    </cfRule>
  </conditionalFormatting>
  <conditionalFormatting sqref="N21">
    <cfRule type="expression" priority="172" dxfId="0" stopIfTrue="1">
      <formula>'План инвестиција'!#REF!&gt;0</formula>
    </cfRule>
  </conditionalFormatting>
  <conditionalFormatting sqref="N26">
    <cfRule type="expression" priority="165" dxfId="0" stopIfTrue="1">
      <formula>$J$1&gt;0</formula>
    </cfRule>
  </conditionalFormatting>
  <conditionalFormatting sqref="O26">
    <cfRule type="expression" priority="166" dxfId="0" stopIfTrue="1">
      <formula>$N$1&gt;0</formula>
    </cfRule>
  </conditionalFormatting>
  <conditionalFormatting sqref="O26">
    <cfRule type="expression" priority="167" dxfId="0" stopIfTrue="1">
      <formula>$O$1&gt;0</formula>
    </cfRule>
  </conditionalFormatting>
  <conditionalFormatting sqref="N26">
    <cfRule type="expression" priority="168" dxfId="0" stopIfTrue="1">
      <formula>'План инвестиција'!#REF!&gt;0</formula>
    </cfRule>
  </conditionalFormatting>
  <conditionalFormatting sqref="O31:O36">
    <cfRule type="expression" priority="162" dxfId="0" stopIfTrue="1">
      <formula>$N$1&gt;0</formula>
    </cfRule>
  </conditionalFormatting>
  <conditionalFormatting sqref="O31:O36">
    <cfRule type="expression" priority="163" dxfId="0" stopIfTrue="1">
      <formula>$O$1&gt;0</formula>
    </cfRule>
  </conditionalFormatting>
  <conditionalFormatting sqref="N31:N36">
    <cfRule type="expression" priority="164" dxfId="0" stopIfTrue="1">
      <formula>'План инвестиција'!#REF!&gt;0</formula>
    </cfRule>
  </conditionalFormatting>
  <conditionalFormatting sqref="N37:N40">
    <cfRule type="expression" priority="157" dxfId="0" stopIfTrue="1">
      <formula>$J$1&gt;0</formula>
    </cfRule>
  </conditionalFormatting>
  <conditionalFormatting sqref="O37:O40">
    <cfRule type="expression" priority="158" dxfId="0" stopIfTrue="1">
      <formula>$N$1&gt;0</formula>
    </cfRule>
  </conditionalFormatting>
  <conditionalFormatting sqref="O37:O40">
    <cfRule type="expression" priority="159" dxfId="0" stopIfTrue="1">
      <formula>$O$1&gt;0</formula>
    </cfRule>
  </conditionalFormatting>
  <conditionalFormatting sqref="N37:N40">
    <cfRule type="expression" priority="160" dxfId="0" stopIfTrue="1">
      <formula>'План инвестиција'!#REF!&gt;0</formula>
    </cfRule>
  </conditionalFormatting>
  <conditionalFormatting sqref="N96">
    <cfRule type="expression" priority="113" dxfId="0" stopIfTrue="1">
      <formula>$J$1&gt;0</formula>
    </cfRule>
  </conditionalFormatting>
  <conditionalFormatting sqref="N92:N95">
    <cfRule type="expression" priority="117" dxfId="0" stopIfTrue="1">
      <formula>$J$1&gt;0</formula>
    </cfRule>
  </conditionalFormatting>
  <conditionalFormatting sqref="O92:O95">
    <cfRule type="expression" priority="118" dxfId="0" stopIfTrue="1">
      <formula>$N$1&gt;0</formula>
    </cfRule>
  </conditionalFormatting>
  <conditionalFormatting sqref="O92:O95">
    <cfRule type="expression" priority="119" dxfId="0" stopIfTrue="1">
      <formula>$O$1&gt;0</formula>
    </cfRule>
  </conditionalFormatting>
  <conditionalFormatting sqref="N92:N95">
    <cfRule type="expression" priority="120" dxfId="0" stopIfTrue="1">
      <formula>'План инвестиција'!#REF!&gt;0</formula>
    </cfRule>
  </conditionalFormatting>
  <conditionalFormatting sqref="O96">
    <cfRule type="expression" priority="114" dxfId="0" stopIfTrue="1">
      <formula>$N$1&gt;0</formula>
    </cfRule>
  </conditionalFormatting>
  <conditionalFormatting sqref="O96">
    <cfRule type="expression" priority="115" dxfId="0" stopIfTrue="1">
      <formula>$O$1&gt;0</formula>
    </cfRule>
  </conditionalFormatting>
  <conditionalFormatting sqref="N96">
    <cfRule type="expression" priority="116" dxfId="0" stopIfTrue="1">
      <formula>'План инвестиција'!#REF!&gt;0</formula>
    </cfRule>
  </conditionalFormatting>
  <conditionalFormatting sqref="N101">
    <cfRule type="expression" priority="73" dxfId="0" stopIfTrue="1">
      <formula>$J$1&gt;0</formula>
    </cfRule>
  </conditionalFormatting>
  <conditionalFormatting sqref="N97:N100">
    <cfRule type="expression" priority="77" dxfId="0" stopIfTrue="1">
      <formula>$J$1&gt;0</formula>
    </cfRule>
  </conditionalFormatting>
  <conditionalFormatting sqref="O97:O100">
    <cfRule type="expression" priority="78" dxfId="0" stopIfTrue="1">
      <formula>$N$1&gt;0</formula>
    </cfRule>
  </conditionalFormatting>
  <conditionalFormatting sqref="O97:O100">
    <cfRule type="expression" priority="79" dxfId="0" stopIfTrue="1">
      <formula>$O$1&gt;0</formula>
    </cfRule>
  </conditionalFormatting>
  <conditionalFormatting sqref="N97:N100">
    <cfRule type="expression" priority="80" dxfId="0" stopIfTrue="1">
      <formula>'План инвестиција'!#REF!&gt;0</formula>
    </cfRule>
  </conditionalFormatting>
  <conditionalFormatting sqref="O101">
    <cfRule type="expression" priority="74" dxfId="0" stopIfTrue="1">
      <formula>$N$1&gt;0</formula>
    </cfRule>
  </conditionalFormatting>
  <conditionalFormatting sqref="O101">
    <cfRule type="expression" priority="75" dxfId="0" stopIfTrue="1">
      <formula>$O$1&gt;0</formula>
    </cfRule>
  </conditionalFormatting>
  <conditionalFormatting sqref="N101">
    <cfRule type="expression" priority="76" dxfId="0" stopIfTrue="1">
      <formula>'План инвестиција'!#REF!&gt;0</formula>
    </cfRule>
  </conditionalFormatting>
  <conditionalFormatting sqref="N91">
    <cfRule type="expression" priority="49" dxfId="0" stopIfTrue="1">
      <formula>$J$1&gt;0</formula>
    </cfRule>
  </conditionalFormatting>
  <conditionalFormatting sqref="N87:N90">
    <cfRule type="expression" priority="53" dxfId="0" stopIfTrue="1">
      <formula>$J$1&gt;0</formula>
    </cfRule>
  </conditionalFormatting>
  <conditionalFormatting sqref="O87:O90">
    <cfRule type="expression" priority="54" dxfId="0" stopIfTrue="1">
      <formula>$N$1&gt;0</formula>
    </cfRule>
  </conditionalFormatting>
  <conditionalFormatting sqref="O87:O90">
    <cfRule type="expression" priority="55" dxfId="0" stopIfTrue="1">
      <formula>$O$1&gt;0</formula>
    </cfRule>
  </conditionalFormatting>
  <conditionalFormatting sqref="N87:N90">
    <cfRule type="expression" priority="56" dxfId="0" stopIfTrue="1">
      <formula>'План инвестиција'!#REF!&gt;0</formula>
    </cfRule>
  </conditionalFormatting>
  <conditionalFormatting sqref="O91">
    <cfRule type="expression" priority="50" dxfId="0" stopIfTrue="1">
      <formula>$N$1&gt;0</formula>
    </cfRule>
  </conditionalFormatting>
  <conditionalFormatting sqref="O91">
    <cfRule type="expression" priority="51" dxfId="0" stopIfTrue="1">
      <formula>$O$1&gt;0</formula>
    </cfRule>
  </conditionalFormatting>
  <conditionalFormatting sqref="N91">
    <cfRule type="expression" priority="52" dxfId="0" stopIfTrue="1">
      <formula>'План инвестиција'!#REF!&gt;0</formula>
    </cfRule>
  </conditionalFormatting>
  <conditionalFormatting sqref="N106:N131">
    <cfRule type="expression" priority="41" dxfId="0" stopIfTrue="1">
      <formula>$J$1&gt;0</formula>
    </cfRule>
  </conditionalFormatting>
  <conditionalFormatting sqref="N102:N105">
    <cfRule type="expression" priority="45" dxfId="0" stopIfTrue="1">
      <formula>$J$1&gt;0</formula>
    </cfRule>
  </conditionalFormatting>
  <conditionalFormatting sqref="O102:O105">
    <cfRule type="expression" priority="46" dxfId="0" stopIfTrue="1">
      <formula>$N$1&gt;0</formula>
    </cfRule>
  </conditionalFormatting>
  <conditionalFormatting sqref="O102:O105">
    <cfRule type="expression" priority="47" dxfId="0" stopIfTrue="1">
      <formula>$O$1&gt;0</formula>
    </cfRule>
  </conditionalFormatting>
  <conditionalFormatting sqref="N102:N105">
    <cfRule type="expression" priority="48" dxfId="0" stopIfTrue="1">
      <formula>'План инвестиција'!#REF!&gt;0</formula>
    </cfRule>
  </conditionalFormatting>
  <conditionalFormatting sqref="O106:O131">
    <cfRule type="expression" priority="42" dxfId="0" stopIfTrue="1">
      <formula>$N$1&gt;0</formula>
    </cfRule>
  </conditionalFormatting>
  <conditionalFormatting sqref="O106:O131">
    <cfRule type="expression" priority="43" dxfId="0" stopIfTrue="1">
      <formula>$O$1&gt;0</formula>
    </cfRule>
  </conditionalFormatting>
  <conditionalFormatting sqref="N106:N131">
    <cfRule type="expression" priority="44" dxfId="0" stopIfTrue="1">
      <formula>'План инвестиција'!#REF!&gt;0</formula>
    </cfRule>
  </conditionalFormatting>
  <conditionalFormatting sqref="N151">
    <cfRule type="expression" priority="33" dxfId="0" stopIfTrue="1">
      <formula>$J$1&gt;0</formula>
    </cfRule>
  </conditionalFormatting>
  <conditionalFormatting sqref="N147:N150">
    <cfRule type="expression" priority="37" dxfId="0" stopIfTrue="1">
      <formula>$J$1&gt;0</formula>
    </cfRule>
  </conditionalFormatting>
  <conditionalFormatting sqref="O147:O150">
    <cfRule type="expression" priority="38" dxfId="0" stopIfTrue="1">
      <formula>$N$1&gt;0</formula>
    </cfRule>
  </conditionalFormatting>
  <conditionalFormatting sqref="O147:O150">
    <cfRule type="expression" priority="39" dxfId="0" stopIfTrue="1">
      <formula>$O$1&gt;0</formula>
    </cfRule>
  </conditionalFormatting>
  <conditionalFormatting sqref="N147:N150">
    <cfRule type="expression" priority="40" dxfId="0" stopIfTrue="1">
      <formula>'План инвестиција'!#REF!&gt;0</formula>
    </cfRule>
  </conditionalFormatting>
  <conditionalFormatting sqref="O151">
    <cfRule type="expression" priority="34" dxfId="0" stopIfTrue="1">
      <formula>$N$1&gt;0</formula>
    </cfRule>
  </conditionalFormatting>
  <conditionalFormatting sqref="O151">
    <cfRule type="expression" priority="35" dxfId="0" stopIfTrue="1">
      <formula>$O$1&gt;0</formula>
    </cfRule>
  </conditionalFormatting>
  <conditionalFormatting sqref="N151">
    <cfRule type="expression" priority="36" dxfId="0" stopIfTrue="1">
      <formula>'План инвестиција'!#REF!&gt;0</formula>
    </cfRule>
  </conditionalFormatting>
  <conditionalFormatting sqref="N136">
    <cfRule type="expression" priority="25" dxfId="0" stopIfTrue="1">
      <formula>$J$1&gt;0</formula>
    </cfRule>
  </conditionalFormatting>
  <conditionalFormatting sqref="N132:N135">
    <cfRule type="expression" priority="29" dxfId="0" stopIfTrue="1">
      <formula>$J$1&gt;0</formula>
    </cfRule>
  </conditionalFormatting>
  <conditionalFormatting sqref="O132:O135">
    <cfRule type="expression" priority="30" dxfId="0" stopIfTrue="1">
      <formula>$N$1&gt;0</formula>
    </cfRule>
  </conditionalFormatting>
  <conditionalFormatting sqref="O132:O135">
    <cfRule type="expression" priority="31" dxfId="0" stopIfTrue="1">
      <formula>$O$1&gt;0</formula>
    </cfRule>
  </conditionalFormatting>
  <conditionalFormatting sqref="N132:N135">
    <cfRule type="expression" priority="32" dxfId="0" stopIfTrue="1">
      <formula>'План инвестиција'!#REF!&gt;0</formula>
    </cfRule>
  </conditionalFormatting>
  <conditionalFormatting sqref="O136">
    <cfRule type="expression" priority="26" dxfId="0" stopIfTrue="1">
      <formula>$N$1&gt;0</formula>
    </cfRule>
  </conditionalFormatting>
  <conditionalFormatting sqref="O136">
    <cfRule type="expression" priority="27" dxfId="0" stopIfTrue="1">
      <formula>$O$1&gt;0</formula>
    </cfRule>
  </conditionalFormatting>
  <conditionalFormatting sqref="N136">
    <cfRule type="expression" priority="28" dxfId="0" stopIfTrue="1">
      <formula>'План инвестиција'!#REF!&gt;0</formula>
    </cfRule>
  </conditionalFormatting>
  <conditionalFormatting sqref="N141">
    <cfRule type="expression" priority="17" dxfId="0" stopIfTrue="1">
      <formula>$J$1&gt;0</formula>
    </cfRule>
  </conditionalFormatting>
  <conditionalFormatting sqref="N137:N140">
    <cfRule type="expression" priority="21" dxfId="0" stopIfTrue="1">
      <formula>$J$1&gt;0</formula>
    </cfRule>
  </conditionalFormatting>
  <conditionalFormatting sqref="O137:O140">
    <cfRule type="expression" priority="22" dxfId="0" stopIfTrue="1">
      <formula>$N$1&gt;0</formula>
    </cfRule>
  </conditionalFormatting>
  <conditionalFormatting sqref="O137:O140">
    <cfRule type="expression" priority="23" dxfId="0" stopIfTrue="1">
      <formula>$O$1&gt;0</formula>
    </cfRule>
  </conditionalFormatting>
  <conditionalFormatting sqref="N137:N140">
    <cfRule type="expression" priority="24" dxfId="0" stopIfTrue="1">
      <formula>'План инвестиција'!#REF!&gt;0</formula>
    </cfRule>
  </conditionalFormatting>
  <conditionalFormatting sqref="O141">
    <cfRule type="expression" priority="18" dxfId="0" stopIfTrue="1">
      <formula>$N$1&gt;0</formula>
    </cfRule>
  </conditionalFormatting>
  <conditionalFormatting sqref="O141">
    <cfRule type="expression" priority="19" dxfId="0" stopIfTrue="1">
      <formula>$O$1&gt;0</formula>
    </cfRule>
  </conditionalFormatting>
  <conditionalFormatting sqref="N141">
    <cfRule type="expression" priority="20" dxfId="0" stopIfTrue="1">
      <formula>'План инвестиција'!#REF!&gt;0</formula>
    </cfRule>
  </conditionalFormatting>
  <conditionalFormatting sqref="N146">
    <cfRule type="expression" priority="9" dxfId="0" stopIfTrue="1">
      <formula>$J$1&gt;0</formula>
    </cfRule>
  </conditionalFormatting>
  <conditionalFormatting sqref="N142:N145">
    <cfRule type="expression" priority="13" dxfId="0" stopIfTrue="1">
      <formula>$J$1&gt;0</formula>
    </cfRule>
  </conditionalFormatting>
  <conditionalFormatting sqref="O142:O145">
    <cfRule type="expression" priority="14" dxfId="0" stopIfTrue="1">
      <formula>$N$1&gt;0</formula>
    </cfRule>
  </conditionalFormatting>
  <conditionalFormatting sqref="O142:O145">
    <cfRule type="expression" priority="15" dxfId="0" stopIfTrue="1">
      <formula>$O$1&gt;0</formula>
    </cfRule>
  </conditionalFormatting>
  <conditionalFormatting sqref="N142:N145">
    <cfRule type="expression" priority="16" dxfId="0" stopIfTrue="1">
      <formula>'План инвестиција'!#REF!&gt;0</formula>
    </cfRule>
  </conditionalFormatting>
  <conditionalFormatting sqref="O146">
    <cfRule type="expression" priority="10" dxfId="0" stopIfTrue="1">
      <formula>$N$1&gt;0</formula>
    </cfRule>
  </conditionalFormatting>
  <conditionalFormatting sqref="O146">
    <cfRule type="expression" priority="11" dxfId="0" stopIfTrue="1">
      <formula>$O$1&gt;0</formula>
    </cfRule>
  </conditionalFormatting>
  <conditionalFormatting sqref="N146">
    <cfRule type="expression" priority="12" dxfId="0" stopIfTrue="1">
      <formula>'План инвестиција'!#REF!&gt;0</formula>
    </cfRule>
  </conditionalFormatting>
  <conditionalFormatting sqref="N156">
    <cfRule type="expression" priority="1" dxfId="0" stopIfTrue="1">
      <formula>$J$1&gt;0</formula>
    </cfRule>
  </conditionalFormatting>
  <conditionalFormatting sqref="N152:N155">
    <cfRule type="expression" priority="5" dxfId="0" stopIfTrue="1">
      <formula>$J$1&gt;0</formula>
    </cfRule>
  </conditionalFormatting>
  <conditionalFormatting sqref="O152:O155">
    <cfRule type="expression" priority="6" dxfId="0" stopIfTrue="1">
      <formula>$N$1&gt;0</formula>
    </cfRule>
  </conditionalFormatting>
  <conditionalFormatting sqref="O152:O155">
    <cfRule type="expression" priority="7" dxfId="0" stopIfTrue="1">
      <formula>$O$1&gt;0</formula>
    </cfRule>
  </conditionalFormatting>
  <conditionalFormatting sqref="N152:N155">
    <cfRule type="expression" priority="8" dxfId="0" stopIfTrue="1">
      <formula>'План инвестиција'!#REF!&gt;0</formula>
    </cfRule>
  </conditionalFormatting>
  <conditionalFormatting sqref="O156">
    <cfRule type="expression" priority="2" dxfId="0" stopIfTrue="1">
      <formula>$N$1&gt;0</formula>
    </cfRule>
  </conditionalFormatting>
  <conditionalFormatting sqref="O156">
    <cfRule type="expression" priority="3" dxfId="0" stopIfTrue="1">
      <formula>$O$1&gt;0</formula>
    </cfRule>
  </conditionalFormatting>
  <conditionalFormatting sqref="N156">
    <cfRule type="expression" priority="4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F85"/>
  <sheetViews>
    <sheetView showGridLines="0" view="pageBreakPreview" zoomScale="60" zoomScaleNormal="55" workbookViewId="0" topLeftCell="A7">
      <selection activeCell="F20" sqref="F2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364" t="s">
        <v>695</v>
      </c>
    </row>
    <row r="3" ht="15.75">
      <c r="B3" s="131"/>
    </row>
    <row r="4" spans="2:6" ht="27" customHeight="1">
      <c r="B4" s="736" t="s">
        <v>910</v>
      </c>
      <c r="C4" s="736"/>
      <c r="D4" s="736"/>
      <c r="E4" s="736"/>
      <c r="F4" s="736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176" t="s">
        <v>516</v>
      </c>
    </row>
    <row r="8" spans="2:6" ht="44.25" customHeight="1">
      <c r="B8" s="737" t="s">
        <v>581</v>
      </c>
      <c r="C8" s="739" t="s">
        <v>589</v>
      </c>
      <c r="D8" s="741" t="s">
        <v>582</v>
      </c>
      <c r="E8" s="743" t="s">
        <v>911</v>
      </c>
      <c r="F8" s="745" t="s">
        <v>912</v>
      </c>
    </row>
    <row r="9" spans="2:6" ht="56.25" customHeight="1" thickBot="1">
      <c r="B9" s="738"/>
      <c r="C9" s="740"/>
      <c r="D9" s="742"/>
      <c r="E9" s="744"/>
      <c r="F9" s="746"/>
    </row>
    <row r="10" spans="2:6" s="133" customFormat="1" ht="34.5" customHeight="1">
      <c r="B10" s="439"/>
      <c r="C10" s="440" t="s">
        <v>225</v>
      </c>
      <c r="D10" s="441"/>
      <c r="E10" s="220"/>
      <c r="F10" s="434"/>
    </row>
    <row r="11" spans="2:6" s="134" customFormat="1" ht="34.5" customHeight="1">
      <c r="B11" s="442" t="s">
        <v>226</v>
      </c>
      <c r="C11" s="443" t="s">
        <v>227</v>
      </c>
      <c r="D11" s="444">
        <v>1001</v>
      </c>
      <c r="E11" s="220">
        <f>E12+E19+E26+E27</f>
        <v>261555</v>
      </c>
      <c r="F11" s="220">
        <f>F12+F19+F26+F27</f>
        <v>254065</v>
      </c>
    </row>
    <row r="12" spans="2:6" s="133" customFormat="1" ht="34.5" customHeight="1">
      <c r="B12" s="442">
        <v>60</v>
      </c>
      <c r="C12" s="443" t="s">
        <v>228</v>
      </c>
      <c r="D12" s="444">
        <v>1002</v>
      </c>
      <c r="E12" s="220">
        <f>E13+E14+E15+E16+E17+E18</f>
        <v>4600</v>
      </c>
      <c r="F12" s="220">
        <f>F13+F14+F15+F16+F17+F18</f>
        <v>4000</v>
      </c>
    </row>
    <row r="13" spans="2:6" s="133" customFormat="1" ht="34.5" customHeight="1">
      <c r="B13" s="445">
        <v>600</v>
      </c>
      <c r="C13" s="446" t="s">
        <v>229</v>
      </c>
      <c r="D13" s="447">
        <v>1003</v>
      </c>
      <c r="E13" s="220"/>
      <c r="F13" s="434"/>
    </row>
    <row r="14" spans="2:6" s="133" customFormat="1" ht="34.5" customHeight="1">
      <c r="B14" s="445">
        <v>601</v>
      </c>
      <c r="C14" s="446" t="s">
        <v>230</v>
      </c>
      <c r="D14" s="447">
        <v>1004</v>
      </c>
      <c r="E14" s="220"/>
      <c r="F14" s="434"/>
    </row>
    <row r="15" spans="2:6" s="133" customFormat="1" ht="34.5" customHeight="1">
      <c r="B15" s="445">
        <v>602</v>
      </c>
      <c r="C15" s="446" t="s">
        <v>231</v>
      </c>
      <c r="D15" s="447">
        <v>1005</v>
      </c>
      <c r="E15" s="220"/>
      <c r="F15" s="434"/>
    </row>
    <row r="16" spans="2:6" s="133" customFormat="1" ht="34.5" customHeight="1">
      <c r="B16" s="445">
        <v>603</v>
      </c>
      <c r="C16" s="446" t="s">
        <v>232</v>
      </c>
      <c r="D16" s="447">
        <v>1006</v>
      </c>
      <c r="E16" s="220"/>
      <c r="F16" s="434"/>
    </row>
    <row r="17" spans="2:6" s="133" customFormat="1" ht="34.5" customHeight="1">
      <c r="B17" s="445">
        <v>604</v>
      </c>
      <c r="C17" s="446" t="s">
        <v>233</v>
      </c>
      <c r="D17" s="447">
        <v>1007</v>
      </c>
      <c r="E17" s="220">
        <v>4600</v>
      </c>
      <c r="F17" s="434">
        <v>4000</v>
      </c>
    </row>
    <row r="18" spans="2:6" s="133" customFormat="1" ht="34.5" customHeight="1">
      <c r="B18" s="445">
        <v>605</v>
      </c>
      <c r="C18" s="446" t="s">
        <v>234</v>
      </c>
      <c r="D18" s="447">
        <v>1008</v>
      </c>
      <c r="E18" s="220"/>
      <c r="F18" s="434"/>
    </row>
    <row r="19" spans="2:6" s="133" customFormat="1" ht="34.5" customHeight="1">
      <c r="B19" s="442">
        <v>61</v>
      </c>
      <c r="C19" s="443" t="s">
        <v>235</v>
      </c>
      <c r="D19" s="444">
        <v>1009</v>
      </c>
      <c r="E19" s="220">
        <f>E20+E21+E22+E23+E24+E25</f>
        <v>251890</v>
      </c>
      <c r="F19" s="220">
        <v>245000</v>
      </c>
    </row>
    <row r="20" spans="2:6" s="133" customFormat="1" ht="34.5" customHeight="1">
      <c r="B20" s="445">
        <v>610</v>
      </c>
      <c r="C20" s="446" t="s">
        <v>236</v>
      </c>
      <c r="D20" s="447">
        <v>1010</v>
      </c>
      <c r="E20" s="220"/>
      <c r="F20" s="434"/>
    </row>
    <row r="21" spans="2:6" s="133" customFormat="1" ht="34.5" customHeight="1">
      <c r="B21" s="445">
        <v>611</v>
      </c>
      <c r="C21" s="446" t="s">
        <v>237</v>
      </c>
      <c r="D21" s="447">
        <v>1011</v>
      </c>
      <c r="E21" s="220"/>
      <c r="F21" s="434"/>
    </row>
    <row r="22" spans="2:6" s="133" customFormat="1" ht="34.5" customHeight="1">
      <c r="B22" s="445">
        <v>612</v>
      </c>
      <c r="C22" s="446" t="s">
        <v>238</v>
      </c>
      <c r="D22" s="447">
        <v>1012</v>
      </c>
      <c r="E22" s="220"/>
      <c r="F22" s="434"/>
    </row>
    <row r="23" spans="2:6" s="133" customFormat="1" ht="34.5" customHeight="1">
      <c r="B23" s="445">
        <v>613</v>
      </c>
      <c r="C23" s="446" t="s">
        <v>239</v>
      </c>
      <c r="D23" s="447">
        <v>1013</v>
      </c>
      <c r="E23" s="220"/>
      <c r="F23" s="434"/>
    </row>
    <row r="24" spans="2:6" s="133" customFormat="1" ht="34.5" customHeight="1">
      <c r="B24" s="445">
        <v>614</v>
      </c>
      <c r="C24" s="446" t="s">
        <v>240</v>
      </c>
      <c r="D24" s="447">
        <v>1014</v>
      </c>
      <c r="E24" s="220">
        <v>251890</v>
      </c>
      <c r="F24" s="434">
        <v>240000</v>
      </c>
    </row>
    <row r="25" spans="2:6" s="133" customFormat="1" ht="34.5" customHeight="1">
      <c r="B25" s="445">
        <v>615</v>
      </c>
      <c r="C25" s="446" t="s">
        <v>241</v>
      </c>
      <c r="D25" s="447">
        <v>1015</v>
      </c>
      <c r="E25" s="220"/>
      <c r="F25" s="434"/>
    </row>
    <row r="26" spans="2:6" s="133" customFormat="1" ht="34.5" customHeight="1">
      <c r="B26" s="445">
        <v>64</v>
      </c>
      <c r="C26" s="443" t="s">
        <v>242</v>
      </c>
      <c r="D26" s="444">
        <v>1016</v>
      </c>
      <c r="E26" s="220">
        <v>2065</v>
      </c>
      <c r="F26" s="434">
        <v>2065</v>
      </c>
    </row>
    <row r="27" spans="2:6" s="133" customFormat="1" ht="34.5" customHeight="1">
      <c r="B27" s="445">
        <v>65</v>
      </c>
      <c r="C27" s="443" t="s">
        <v>243</v>
      </c>
      <c r="D27" s="447">
        <v>1017</v>
      </c>
      <c r="E27" s="220">
        <v>3000</v>
      </c>
      <c r="F27" s="434">
        <v>3000</v>
      </c>
    </row>
    <row r="28" spans="2:6" s="133" customFormat="1" ht="34.5" customHeight="1">
      <c r="B28" s="442"/>
      <c r="C28" s="443" t="s">
        <v>244</v>
      </c>
      <c r="D28" s="448"/>
      <c r="E28" s="220"/>
      <c r="F28" s="434"/>
    </row>
    <row r="29" spans="2:6" s="133" customFormat="1" ht="39.75" customHeight="1">
      <c r="B29" s="442" t="s">
        <v>245</v>
      </c>
      <c r="C29" s="443" t="s">
        <v>246</v>
      </c>
      <c r="D29" s="449">
        <v>1018</v>
      </c>
      <c r="E29" s="220">
        <f>E30-E31-E32+E33+E34+E35+E36+E37+E38+E39+E40</f>
        <v>268324</v>
      </c>
      <c r="F29" s="220">
        <f>F30-F31-F32+F33+F34+F35+F36+F37+F38+F39+F40</f>
        <v>251050</v>
      </c>
    </row>
    <row r="30" spans="2:6" s="133" customFormat="1" ht="34.5" customHeight="1">
      <c r="B30" s="445">
        <v>50</v>
      </c>
      <c r="C30" s="446" t="s">
        <v>247</v>
      </c>
      <c r="D30" s="447">
        <v>1019</v>
      </c>
      <c r="E30" s="220">
        <v>2500</v>
      </c>
      <c r="F30" s="434">
        <v>2000</v>
      </c>
    </row>
    <row r="31" spans="2:6" s="133" customFormat="1" ht="34.5" customHeight="1">
      <c r="B31" s="445">
        <v>62</v>
      </c>
      <c r="C31" s="446" t="s">
        <v>248</v>
      </c>
      <c r="D31" s="447">
        <v>1020</v>
      </c>
      <c r="E31" s="220">
        <v>3500</v>
      </c>
      <c r="F31" s="518">
        <v>2951</v>
      </c>
    </row>
    <row r="32" spans="2:6" s="133" customFormat="1" ht="34.5" customHeight="1">
      <c r="B32" s="445">
        <v>630</v>
      </c>
      <c r="C32" s="446" t="s">
        <v>249</v>
      </c>
      <c r="D32" s="447">
        <v>1021</v>
      </c>
      <c r="E32" s="220"/>
      <c r="F32" s="434"/>
    </row>
    <row r="33" spans="2:6" s="133" customFormat="1" ht="34.5" customHeight="1">
      <c r="B33" s="445">
        <v>631</v>
      </c>
      <c r="C33" s="446" t="s">
        <v>250</v>
      </c>
      <c r="D33" s="447">
        <v>1022</v>
      </c>
      <c r="E33" s="220"/>
      <c r="F33" s="434"/>
    </row>
    <row r="34" spans="2:6" s="133" customFormat="1" ht="34.5" customHeight="1">
      <c r="B34" s="445" t="s">
        <v>124</v>
      </c>
      <c r="C34" s="446" t="s">
        <v>251</v>
      </c>
      <c r="D34" s="447">
        <v>1023</v>
      </c>
      <c r="E34" s="220">
        <v>33215</v>
      </c>
      <c r="F34" s="434">
        <v>25000</v>
      </c>
    </row>
    <row r="35" spans="2:6" s="133" customFormat="1" ht="34.5" customHeight="1">
      <c r="B35" s="445">
        <v>513</v>
      </c>
      <c r="C35" s="446" t="s">
        <v>252</v>
      </c>
      <c r="D35" s="447">
        <v>1024</v>
      </c>
      <c r="E35" s="220">
        <v>27100</v>
      </c>
      <c r="F35" s="434">
        <v>25000</v>
      </c>
    </row>
    <row r="36" spans="2:6" s="133" customFormat="1" ht="34.5" customHeight="1">
      <c r="B36" s="445">
        <v>52</v>
      </c>
      <c r="C36" s="446" t="s">
        <v>253</v>
      </c>
      <c r="D36" s="447">
        <v>1025</v>
      </c>
      <c r="E36" s="220">
        <v>149900</v>
      </c>
      <c r="F36" s="434">
        <v>146701</v>
      </c>
    </row>
    <row r="37" spans="2:6" s="133" customFormat="1" ht="34.5" customHeight="1">
      <c r="B37" s="445">
        <v>53</v>
      </c>
      <c r="C37" s="446" t="s">
        <v>254</v>
      </c>
      <c r="D37" s="447">
        <v>1026</v>
      </c>
      <c r="E37" s="220">
        <v>12720</v>
      </c>
      <c r="F37" s="434">
        <v>11000</v>
      </c>
    </row>
    <row r="38" spans="2:6" s="133" customFormat="1" ht="34.5" customHeight="1">
      <c r="B38" s="445">
        <v>540</v>
      </c>
      <c r="C38" s="446" t="s">
        <v>255</v>
      </c>
      <c r="D38" s="447">
        <v>1027</v>
      </c>
      <c r="E38" s="220">
        <v>20300</v>
      </c>
      <c r="F38" s="434">
        <v>20300</v>
      </c>
    </row>
    <row r="39" spans="2:6" s="133" customFormat="1" ht="34.5" customHeight="1">
      <c r="B39" s="445" t="s">
        <v>125</v>
      </c>
      <c r="C39" s="446" t="s">
        <v>256</v>
      </c>
      <c r="D39" s="447">
        <v>1028</v>
      </c>
      <c r="E39" s="220">
        <v>1000</v>
      </c>
      <c r="F39" s="434">
        <v>1000</v>
      </c>
    </row>
    <row r="40" spans="2:6" s="135" customFormat="1" ht="34.5" customHeight="1">
      <c r="B40" s="445">
        <v>55</v>
      </c>
      <c r="C40" s="446" t="s">
        <v>257</v>
      </c>
      <c r="D40" s="447">
        <v>1029</v>
      </c>
      <c r="E40" s="220">
        <v>25089</v>
      </c>
      <c r="F40" s="434">
        <v>23000</v>
      </c>
    </row>
    <row r="41" spans="2:6" s="135" customFormat="1" ht="34.5" customHeight="1">
      <c r="B41" s="442"/>
      <c r="C41" s="443" t="s">
        <v>258</v>
      </c>
      <c r="D41" s="444">
        <v>1030</v>
      </c>
      <c r="E41" s="220"/>
      <c r="F41" s="434">
        <f>F11-F29</f>
        <v>3015</v>
      </c>
    </row>
    <row r="42" spans="2:6" s="135" customFormat="1" ht="34.5" customHeight="1">
      <c r="B42" s="442"/>
      <c r="C42" s="443" t="s">
        <v>259</v>
      </c>
      <c r="D42" s="444">
        <v>1031</v>
      </c>
      <c r="E42" s="220">
        <f>E29-E11</f>
        <v>6769</v>
      </c>
      <c r="F42" s="220"/>
    </row>
    <row r="43" spans="2:6" s="135" customFormat="1" ht="34.5" customHeight="1">
      <c r="B43" s="442">
        <v>66</v>
      </c>
      <c r="C43" s="443" t="s">
        <v>260</v>
      </c>
      <c r="D43" s="444">
        <v>1032</v>
      </c>
      <c r="E43" s="220">
        <f>E44+E49+E50</f>
        <v>5000</v>
      </c>
      <c r="F43" s="220">
        <f>F44+F49+F50</f>
        <v>4500</v>
      </c>
    </row>
    <row r="44" spans="2:6" s="135" customFormat="1" ht="34.5" customHeight="1">
      <c r="B44" s="442" t="s">
        <v>261</v>
      </c>
      <c r="C44" s="443" t="s">
        <v>262</v>
      </c>
      <c r="D44" s="444">
        <v>1033</v>
      </c>
      <c r="E44" s="220"/>
      <c r="F44" s="434"/>
    </row>
    <row r="45" spans="2:6" s="135" customFormat="1" ht="34.5" customHeight="1">
      <c r="B45" s="445">
        <v>660</v>
      </c>
      <c r="C45" s="446" t="s">
        <v>263</v>
      </c>
      <c r="D45" s="447">
        <v>1034</v>
      </c>
      <c r="E45" s="220"/>
      <c r="F45" s="434"/>
    </row>
    <row r="46" spans="2:6" s="135" customFormat="1" ht="34.5" customHeight="1">
      <c r="B46" s="445">
        <v>661</v>
      </c>
      <c r="C46" s="446" t="s">
        <v>264</v>
      </c>
      <c r="D46" s="447">
        <v>1035</v>
      </c>
      <c r="E46" s="220"/>
      <c r="F46" s="434"/>
    </row>
    <row r="47" spans="2:6" s="135" customFormat="1" ht="34.5" customHeight="1">
      <c r="B47" s="445">
        <v>665</v>
      </c>
      <c r="C47" s="446" t="s">
        <v>265</v>
      </c>
      <c r="D47" s="447">
        <v>1036</v>
      </c>
      <c r="E47" s="220"/>
      <c r="F47" s="434"/>
    </row>
    <row r="48" spans="2:6" s="135" customFormat="1" ht="34.5" customHeight="1">
      <c r="B48" s="445">
        <v>669</v>
      </c>
      <c r="C48" s="446" t="s">
        <v>266</v>
      </c>
      <c r="D48" s="447">
        <v>1037</v>
      </c>
      <c r="E48" s="220"/>
      <c r="F48" s="434"/>
    </row>
    <row r="49" spans="2:6" s="135" customFormat="1" ht="34.5" customHeight="1">
      <c r="B49" s="442">
        <v>662</v>
      </c>
      <c r="C49" s="443" t="s">
        <v>267</v>
      </c>
      <c r="D49" s="444">
        <v>1038</v>
      </c>
      <c r="E49" s="220">
        <v>5000</v>
      </c>
      <c r="F49" s="434">
        <v>4500</v>
      </c>
    </row>
    <row r="50" spans="2:6" s="135" customFormat="1" ht="34.5" customHeight="1">
      <c r="B50" s="442" t="s">
        <v>126</v>
      </c>
      <c r="C50" s="443" t="s">
        <v>268</v>
      </c>
      <c r="D50" s="444">
        <v>1039</v>
      </c>
      <c r="E50" s="220"/>
      <c r="F50" s="434"/>
    </row>
    <row r="51" spans="2:6" s="135" customFormat="1" ht="34.5" customHeight="1">
      <c r="B51" s="442">
        <v>56</v>
      </c>
      <c r="C51" s="443" t="s">
        <v>269</v>
      </c>
      <c r="D51" s="444">
        <v>1040</v>
      </c>
      <c r="E51" s="220">
        <f>E52+E57+E58</f>
        <v>10</v>
      </c>
      <c r="F51" s="220">
        <f>F52+F57+F58</f>
        <v>2</v>
      </c>
    </row>
    <row r="52" spans="2:6" ht="34.5" customHeight="1">
      <c r="B52" s="442" t="s">
        <v>270</v>
      </c>
      <c r="C52" s="443" t="s">
        <v>583</v>
      </c>
      <c r="D52" s="444">
        <v>1041</v>
      </c>
      <c r="E52" s="220"/>
      <c r="F52" s="434"/>
    </row>
    <row r="53" spans="2:6" ht="34.5" customHeight="1">
      <c r="B53" s="445">
        <v>560</v>
      </c>
      <c r="C53" s="446" t="s">
        <v>127</v>
      </c>
      <c r="D53" s="447">
        <v>1042</v>
      </c>
      <c r="E53" s="220"/>
      <c r="F53" s="434"/>
    </row>
    <row r="54" spans="2:6" ht="34.5" customHeight="1">
      <c r="B54" s="445">
        <v>561</v>
      </c>
      <c r="C54" s="446" t="s">
        <v>128</v>
      </c>
      <c r="D54" s="447">
        <v>1043</v>
      </c>
      <c r="E54" s="220"/>
      <c r="F54" s="434"/>
    </row>
    <row r="55" spans="2:6" ht="34.5" customHeight="1">
      <c r="B55" s="445">
        <v>565</v>
      </c>
      <c r="C55" s="446" t="s">
        <v>271</v>
      </c>
      <c r="D55" s="447">
        <v>1044</v>
      </c>
      <c r="E55" s="220"/>
      <c r="F55" s="434"/>
    </row>
    <row r="56" spans="2:6" ht="34.5" customHeight="1">
      <c r="B56" s="445" t="s">
        <v>129</v>
      </c>
      <c r="C56" s="446" t="s">
        <v>272</v>
      </c>
      <c r="D56" s="447">
        <v>1045</v>
      </c>
      <c r="E56" s="220"/>
      <c r="F56" s="434"/>
    </row>
    <row r="57" spans="2:6" ht="34.5" customHeight="1">
      <c r="B57" s="445">
        <v>562</v>
      </c>
      <c r="C57" s="443" t="s">
        <v>273</v>
      </c>
      <c r="D57" s="444">
        <v>1046</v>
      </c>
      <c r="E57" s="220">
        <v>10</v>
      </c>
      <c r="F57" s="434">
        <v>2</v>
      </c>
    </row>
    <row r="58" spans="2:6" ht="34.5" customHeight="1">
      <c r="B58" s="442" t="s">
        <v>274</v>
      </c>
      <c r="C58" s="443" t="s">
        <v>275</v>
      </c>
      <c r="D58" s="444">
        <v>1047</v>
      </c>
      <c r="E58" s="220"/>
      <c r="F58" s="434"/>
    </row>
    <row r="59" spans="2:6" ht="34.5" customHeight="1">
      <c r="B59" s="442"/>
      <c r="C59" s="443" t="s">
        <v>276</v>
      </c>
      <c r="D59" s="444">
        <v>1048</v>
      </c>
      <c r="E59" s="220">
        <f>E43-E51</f>
        <v>4990</v>
      </c>
      <c r="F59" s="220">
        <f>F43-F51</f>
        <v>4498</v>
      </c>
    </row>
    <row r="60" spans="2:6" ht="34.5" customHeight="1">
      <c r="B60" s="442"/>
      <c r="C60" s="443" t="s">
        <v>277</v>
      </c>
      <c r="D60" s="444">
        <v>1049</v>
      </c>
      <c r="E60" s="220"/>
      <c r="F60" s="434"/>
    </row>
    <row r="61" spans="2:6" ht="34.5" customHeight="1">
      <c r="B61" s="445" t="s">
        <v>130</v>
      </c>
      <c r="C61" s="446" t="s">
        <v>278</v>
      </c>
      <c r="D61" s="447">
        <v>1050</v>
      </c>
      <c r="E61" s="220"/>
      <c r="F61" s="434"/>
    </row>
    <row r="62" spans="2:6" ht="34.5" customHeight="1">
      <c r="B62" s="445" t="s">
        <v>131</v>
      </c>
      <c r="C62" s="446" t="s">
        <v>279</v>
      </c>
      <c r="D62" s="447">
        <v>1051</v>
      </c>
      <c r="E62" s="220"/>
      <c r="F62" s="434"/>
    </row>
    <row r="63" spans="2:6" ht="34.5" customHeight="1">
      <c r="B63" s="442" t="s">
        <v>280</v>
      </c>
      <c r="C63" s="443" t="s">
        <v>281</v>
      </c>
      <c r="D63" s="444">
        <v>1052</v>
      </c>
      <c r="E63" s="220">
        <v>11500</v>
      </c>
      <c r="F63" s="434">
        <v>9000</v>
      </c>
    </row>
    <row r="64" spans="2:6" ht="34.5" customHeight="1">
      <c r="B64" s="442" t="s">
        <v>132</v>
      </c>
      <c r="C64" s="443" t="s">
        <v>282</v>
      </c>
      <c r="D64" s="444">
        <v>1053</v>
      </c>
      <c r="E64" s="220">
        <v>9500</v>
      </c>
      <c r="F64" s="434">
        <v>14000</v>
      </c>
    </row>
    <row r="65" spans="2:6" ht="34.5" customHeight="1">
      <c r="B65" s="445"/>
      <c r="C65" s="446" t="s">
        <v>283</v>
      </c>
      <c r="D65" s="447">
        <v>1054</v>
      </c>
      <c r="E65" s="220">
        <f>E41-E42+E59-E60+E61-E62+E63-E64</f>
        <v>221</v>
      </c>
      <c r="F65" s="220">
        <f>F41-F42+F59-F60+F61-F62+F63-F64</f>
        <v>2513</v>
      </c>
    </row>
    <row r="66" spans="2:6" ht="34.5" customHeight="1">
      <c r="B66" s="445"/>
      <c r="C66" s="446" t="s">
        <v>284</v>
      </c>
      <c r="D66" s="447">
        <v>1055</v>
      </c>
      <c r="E66" s="220"/>
      <c r="F66" s="434"/>
    </row>
    <row r="67" spans="2:6" ht="34.5" customHeight="1">
      <c r="B67" s="445" t="s">
        <v>285</v>
      </c>
      <c r="C67" s="446" t="s">
        <v>286</v>
      </c>
      <c r="D67" s="447">
        <v>1056</v>
      </c>
      <c r="E67" s="220"/>
      <c r="F67" s="434"/>
    </row>
    <row r="68" spans="2:6" ht="34.5" customHeight="1">
      <c r="B68" s="445" t="s">
        <v>287</v>
      </c>
      <c r="C68" s="446" t="s">
        <v>288</v>
      </c>
      <c r="D68" s="447">
        <v>1057</v>
      </c>
      <c r="E68" s="220"/>
      <c r="F68" s="434"/>
    </row>
    <row r="69" spans="2:6" ht="34.5" customHeight="1">
      <c r="B69" s="442"/>
      <c r="C69" s="443" t="s">
        <v>289</v>
      </c>
      <c r="D69" s="444">
        <v>1058</v>
      </c>
      <c r="E69" s="220">
        <f>E65-E66+E67-E68</f>
        <v>221</v>
      </c>
      <c r="F69" s="220">
        <f>F65-F66+F67-F68</f>
        <v>2513</v>
      </c>
    </row>
    <row r="70" spans="2:6" ht="34.5" customHeight="1">
      <c r="B70" s="450"/>
      <c r="C70" s="451" t="s">
        <v>290</v>
      </c>
      <c r="D70" s="444">
        <v>1059</v>
      </c>
      <c r="E70" s="220"/>
      <c r="F70" s="434"/>
    </row>
    <row r="71" spans="2:6" ht="34.5" customHeight="1">
      <c r="B71" s="445"/>
      <c r="C71" s="452" t="s">
        <v>291</v>
      </c>
      <c r="D71" s="447"/>
      <c r="E71" s="220"/>
      <c r="F71" s="434"/>
    </row>
    <row r="72" spans="2:6" ht="34.5" customHeight="1">
      <c r="B72" s="445">
        <v>721</v>
      </c>
      <c r="C72" s="452" t="s">
        <v>292</v>
      </c>
      <c r="D72" s="447">
        <v>1060</v>
      </c>
      <c r="E72" s="220"/>
      <c r="F72" s="434"/>
    </row>
    <row r="73" spans="2:6" ht="34.5" customHeight="1">
      <c r="B73" s="445" t="s">
        <v>293</v>
      </c>
      <c r="C73" s="452" t="s">
        <v>294</v>
      </c>
      <c r="D73" s="447">
        <v>1061</v>
      </c>
      <c r="E73" s="220"/>
      <c r="F73" s="434"/>
    </row>
    <row r="74" spans="2:6" ht="34.5" customHeight="1">
      <c r="B74" s="445" t="s">
        <v>293</v>
      </c>
      <c r="C74" s="452" t="s">
        <v>295</v>
      </c>
      <c r="D74" s="447">
        <v>1062</v>
      </c>
      <c r="E74" s="220"/>
      <c r="F74" s="434"/>
    </row>
    <row r="75" spans="2:6" ht="34.5" customHeight="1">
      <c r="B75" s="445">
        <v>723</v>
      </c>
      <c r="C75" s="452" t="s">
        <v>296</v>
      </c>
      <c r="D75" s="447">
        <v>1063</v>
      </c>
      <c r="E75" s="220"/>
      <c r="F75" s="434"/>
    </row>
    <row r="76" spans="2:6" ht="34.5" customHeight="1">
      <c r="B76" s="442"/>
      <c r="C76" s="451" t="s">
        <v>584</v>
      </c>
      <c r="D76" s="444">
        <v>1064</v>
      </c>
      <c r="E76" s="220">
        <f>E69-E70-E72-E73+E74-E75</f>
        <v>221</v>
      </c>
      <c r="F76" s="220">
        <f>F69-F70-F72-F73+F74-F75</f>
        <v>2513</v>
      </c>
    </row>
    <row r="77" spans="2:6" ht="34.5" customHeight="1">
      <c r="B77" s="450"/>
      <c r="C77" s="451" t="s">
        <v>585</v>
      </c>
      <c r="D77" s="444">
        <v>1065</v>
      </c>
      <c r="E77" s="220"/>
      <c r="F77" s="434"/>
    </row>
    <row r="78" spans="2:6" ht="34.5" customHeight="1">
      <c r="B78" s="453"/>
      <c r="C78" s="452" t="s">
        <v>297</v>
      </c>
      <c r="D78" s="447">
        <v>1066</v>
      </c>
      <c r="E78" s="220"/>
      <c r="F78" s="434"/>
    </row>
    <row r="79" spans="2:6" ht="34.5" customHeight="1">
      <c r="B79" s="453"/>
      <c r="C79" s="452" t="s">
        <v>298</v>
      </c>
      <c r="D79" s="447">
        <v>1067</v>
      </c>
      <c r="E79" s="220"/>
      <c r="F79" s="434"/>
    </row>
    <row r="80" spans="2:6" ht="34.5" customHeight="1">
      <c r="B80" s="453"/>
      <c r="C80" s="452" t="s">
        <v>586</v>
      </c>
      <c r="D80" s="447">
        <v>1068</v>
      </c>
      <c r="E80" s="454"/>
      <c r="F80" s="434"/>
    </row>
    <row r="81" spans="2:6" ht="34.5" customHeight="1">
      <c r="B81" s="453"/>
      <c r="C81" s="452" t="s">
        <v>587</v>
      </c>
      <c r="D81" s="447">
        <v>1069</v>
      </c>
      <c r="E81" s="455"/>
      <c r="F81" s="456"/>
    </row>
    <row r="82" spans="2:6" ht="34.5" customHeight="1">
      <c r="B82" s="453"/>
      <c r="C82" s="452" t="s">
        <v>588</v>
      </c>
      <c r="D82" s="447"/>
      <c r="E82" s="457"/>
      <c r="F82" s="434"/>
    </row>
    <row r="83" spans="2:6" ht="34.5" customHeight="1">
      <c r="B83" s="458"/>
      <c r="C83" s="459" t="s">
        <v>98</v>
      </c>
      <c r="D83" s="447">
        <v>1070</v>
      </c>
      <c r="E83" s="460"/>
      <c r="F83" s="461"/>
    </row>
    <row r="84" spans="2:6" ht="34.5" customHeight="1" thickBot="1">
      <c r="B84" s="462"/>
      <c r="C84" s="463" t="s">
        <v>299</v>
      </c>
      <c r="D84" s="464">
        <v>1071</v>
      </c>
      <c r="E84" s="465"/>
      <c r="F84" s="466"/>
    </row>
    <row r="85" spans="2:6" ht="20.25">
      <c r="B85" s="467"/>
      <c r="C85" s="467"/>
      <c r="D85" s="468"/>
      <c r="E85" s="469"/>
      <c r="F85" s="46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R19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707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972" t="s">
        <v>25</v>
      </c>
      <c r="C5" s="972"/>
      <c r="D5" s="972"/>
      <c r="E5" s="972"/>
      <c r="F5" s="972"/>
      <c r="G5" s="972"/>
      <c r="H5" s="972"/>
      <c r="I5" s="972"/>
      <c r="J5" s="5"/>
      <c r="K5" s="5"/>
      <c r="L5" s="5"/>
      <c r="M5" s="5"/>
      <c r="N5" s="5"/>
      <c r="O5" s="5"/>
      <c r="P5" s="5"/>
    </row>
    <row r="6" spans="2:16" ht="15.7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1017" t="s">
        <v>2</v>
      </c>
      <c r="C8" s="1019" t="s">
        <v>26</v>
      </c>
      <c r="D8" s="703" t="s">
        <v>750</v>
      </c>
      <c r="E8" s="1023" t="s">
        <v>771</v>
      </c>
      <c r="F8" s="1021" t="s">
        <v>880</v>
      </c>
      <c r="G8" s="1013" t="s">
        <v>881</v>
      </c>
      <c r="H8" s="1013" t="s">
        <v>882</v>
      </c>
      <c r="I8" s="1015" t="s">
        <v>883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18"/>
      <c r="C9" s="1020"/>
      <c r="D9" s="704" t="s">
        <v>757</v>
      </c>
      <c r="E9" s="1024"/>
      <c r="F9" s="1022"/>
      <c r="G9" s="1014"/>
      <c r="H9" s="1014"/>
      <c r="I9" s="1016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14" t="s">
        <v>99</v>
      </c>
      <c r="C10" s="311" t="s">
        <v>27</v>
      </c>
      <c r="D10" s="705">
        <v>0</v>
      </c>
      <c r="E10" s="513">
        <v>0</v>
      </c>
      <c r="F10" s="513">
        <v>0</v>
      </c>
      <c r="G10" s="513">
        <v>0</v>
      </c>
      <c r="H10" s="513">
        <v>0</v>
      </c>
      <c r="I10" s="706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15" t="s">
        <v>100</v>
      </c>
      <c r="C11" s="312" t="s">
        <v>28</v>
      </c>
      <c r="D11" s="696">
        <v>0</v>
      </c>
      <c r="E11" s="514">
        <v>0</v>
      </c>
      <c r="F11" s="514">
        <v>0</v>
      </c>
      <c r="G11" s="514">
        <v>0</v>
      </c>
      <c r="H11" s="514">
        <v>0</v>
      </c>
      <c r="I11" s="697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15" t="s">
        <v>101</v>
      </c>
      <c r="C12" s="312" t="s">
        <v>29</v>
      </c>
      <c r="D12" s="698">
        <v>0</v>
      </c>
      <c r="E12" s="515">
        <v>0</v>
      </c>
      <c r="F12" s="515">
        <v>0</v>
      </c>
      <c r="G12" s="515">
        <v>0</v>
      </c>
      <c r="H12" s="515">
        <v>0</v>
      </c>
      <c r="I12" s="699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15" t="s">
        <v>102</v>
      </c>
      <c r="C13" s="312" t="s">
        <v>30</v>
      </c>
      <c r="D13" s="698">
        <v>0</v>
      </c>
      <c r="E13" s="515">
        <v>0</v>
      </c>
      <c r="F13" s="515">
        <v>0</v>
      </c>
      <c r="G13" s="515">
        <v>0</v>
      </c>
      <c r="H13" s="515">
        <v>0</v>
      </c>
      <c r="I13" s="699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15" t="s">
        <v>103</v>
      </c>
      <c r="C14" s="312" t="s">
        <v>80</v>
      </c>
      <c r="D14" s="698">
        <v>490000</v>
      </c>
      <c r="E14" s="516">
        <v>200000</v>
      </c>
      <c r="F14" s="516">
        <v>150000</v>
      </c>
      <c r="G14" s="516">
        <v>200000</v>
      </c>
      <c r="H14" s="516">
        <v>250000</v>
      </c>
      <c r="I14" s="517">
        <v>490000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15" t="s">
        <v>104</v>
      </c>
      <c r="C15" s="312" t="s">
        <v>31</v>
      </c>
      <c r="D15" s="698">
        <v>490000</v>
      </c>
      <c r="E15" s="516">
        <v>490000</v>
      </c>
      <c r="F15" s="516">
        <v>122500</v>
      </c>
      <c r="G15" s="516">
        <v>245000</v>
      </c>
      <c r="H15" s="516">
        <v>367500</v>
      </c>
      <c r="I15" s="517">
        <v>490000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16" t="s">
        <v>105</v>
      </c>
      <c r="C16" s="313" t="s">
        <v>23</v>
      </c>
      <c r="D16" s="700">
        <v>0</v>
      </c>
      <c r="E16" s="701">
        <v>0</v>
      </c>
      <c r="F16" s="701">
        <v>0</v>
      </c>
      <c r="G16" s="701">
        <v>0</v>
      </c>
      <c r="H16" s="701">
        <v>0</v>
      </c>
      <c r="I16" s="702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C3:F59"/>
  <sheetViews>
    <sheetView showGridLines="0" zoomScale="70" zoomScaleNormal="70" zoomScalePageLayoutView="0" workbookViewId="0" topLeftCell="A1">
      <selection activeCell="F13" sqref="F13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696</v>
      </c>
    </row>
    <row r="4" spans="3:6" s="4" customFormat="1" ht="24.75" customHeight="1">
      <c r="C4" s="753" t="s">
        <v>51</v>
      </c>
      <c r="D4" s="753"/>
      <c r="E4" s="753"/>
      <c r="F4" s="753"/>
    </row>
    <row r="5" spans="3:6" s="4" customFormat="1" ht="24.75" customHeight="1">
      <c r="C5" s="754" t="s">
        <v>769</v>
      </c>
      <c r="D5" s="754"/>
      <c r="E5" s="754"/>
      <c r="F5" s="754"/>
    </row>
    <row r="6" spans="3:6" s="2" customFormat="1" ht="16.5" thickBot="1">
      <c r="C6" s="14"/>
      <c r="D6" s="14"/>
      <c r="E6" s="27"/>
      <c r="F6" s="40" t="s">
        <v>614</v>
      </c>
    </row>
    <row r="7" spans="3:6" s="2" customFormat="1" ht="25.5" customHeight="1">
      <c r="C7" s="749" t="s">
        <v>97</v>
      </c>
      <c r="D7" s="747" t="s">
        <v>48</v>
      </c>
      <c r="E7" s="751" t="s">
        <v>79</v>
      </c>
      <c r="F7" s="752"/>
    </row>
    <row r="8" spans="3:6" s="2" customFormat="1" ht="39.75" customHeight="1" thickBot="1">
      <c r="C8" s="750"/>
      <c r="D8" s="748"/>
      <c r="E8" s="356" t="s">
        <v>911</v>
      </c>
      <c r="F8" s="357" t="s">
        <v>912</v>
      </c>
    </row>
    <row r="9" spans="3:6" s="2" customFormat="1" ht="30" customHeight="1">
      <c r="C9" s="167"/>
      <c r="D9" s="168"/>
      <c r="E9" s="169"/>
      <c r="F9" s="170"/>
    </row>
    <row r="10" spans="3:6" s="2" customFormat="1" ht="33.75" customHeight="1">
      <c r="C10" s="171" t="s">
        <v>201</v>
      </c>
      <c r="D10" s="172"/>
      <c r="E10" s="267"/>
      <c r="F10" s="268"/>
    </row>
    <row r="11" spans="3:6" s="2" customFormat="1" ht="33.75" customHeight="1">
      <c r="C11" s="171" t="s">
        <v>202</v>
      </c>
      <c r="D11" s="172">
        <v>3001</v>
      </c>
      <c r="E11" s="470">
        <f>E12+E13+E14</f>
        <v>240100</v>
      </c>
      <c r="F11" s="470">
        <f>F12+F13+F14</f>
        <v>198525</v>
      </c>
    </row>
    <row r="12" spans="3:6" s="2" customFormat="1" ht="33.75" customHeight="1">
      <c r="C12" s="173" t="s">
        <v>52</v>
      </c>
      <c r="D12" s="172">
        <v>3002</v>
      </c>
      <c r="E12" s="470">
        <v>230000</v>
      </c>
      <c r="F12" s="471">
        <v>189225</v>
      </c>
    </row>
    <row r="13" spans="3:6" s="2" customFormat="1" ht="33.75" customHeight="1">
      <c r="C13" s="173" t="s">
        <v>53</v>
      </c>
      <c r="D13" s="172">
        <v>3003</v>
      </c>
      <c r="E13" s="470">
        <v>5000</v>
      </c>
      <c r="F13" s="471">
        <v>5000</v>
      </c>
    </row>
    <row r="14" spans="3:6" s="2" customFormat="1" ht="33.75" customHeight="1">
      <c r="C14" s="173" t="s">
        <v>54</v>
      </c>
      <c r="D14" s="172">
        <v>3004</v>
      </c>
      <c r="E14" s="470">
        <v>5100</v>
      </c>
      <c r="F14" s="471">
        <v>4300</v>
      </c>
    </row>
    <row r="15" spans="3:6" s="2" customFormat="1" ht="33.75" customHeight="1">
      <c r="C15" s="171" t="s">
        <v>203</v>
      </c>
      <c r="D15" s="172">
        <v>3005</v>
      </c>
      <c r="E15" s="470">
        <f>E16+E17+E18+E19+E20</f>
        <v>217800</v>
      </c>
      <c r="F15" s="470">
        <f>F16+F17+F18+F19+F20</f>
        <v>203800</v>
      </c>
    </row>
    <row r="16" spans="3:6" s="2" customFormat="1" ht="33.75" customHeight="1">
      <c r="C16" s="173" t="s">
        <v>55</v>
      </c>
      <c r="D16" s="172">
        <v>3006</v>
      </c>
      <c r="E16" s="470">
        <v>69000</v>
      </c>
      <c r="F16" s="471">
        <v>55000</v>
      </c>
    </row>
    <row r="17" spans="3:6" ht="33.75" customHeight="1">
      <c r="C17" s="173" t="s">
        <v>204</v>
      </c>
      <c r="D17" s="172">
        <v>3007</v>
      </c>
      <c r="E17" s="470">
        <v>138000</v>
      </c>
      <c r="F17" s="471">
        <v>138000</v>
      </c>
    </row>
    <row r="18" spans="3:6" ht="33.75" customHeight="1">
      <c r="C18" s="173" t="s">
        <v>56</v>
      </c>
      <c r="D18" s="172">
        <v>3008</v>
      </c>
      <c r="E18" s="470"/>
      <c r="F18" s="471"/>
    </row>
    <row r="19" spans="3:6" ht="33.75" customHeight="1">
      <c r="C19" s="173" t="s">
        <v>57</v>
      </c>
      <c r="D19" s="172">
        <v>3009</v>
      </c>
      <c r="E19" s="470">
        <v>800</v>
      </c>
      <c r="F19" s="471">
        <v>800</v>
      </c>
    </row>
    <row r="20" spans="3:6" ht="33.75" customHeight="1">
      <c r="C20" s="173" t="s">
        <v>205</v>
      </c>
      <c r="D20" s="172">
        <v>3010</v>
      </c>
      <c r="E20" s="470">
        <v>10000</v>
      </c>
      <c r="F20" s="471">
        <v>10000</v>
      </c>
    </row>
    <row r="21" spans="3:6" ht="33.75" customHeight="1">
      <c r="C21" s="171" t="s">
        <v>206</v>
      </c>
      <c r="D21" s="172">
        <v>3011</v>
      </c>
      <c r="E21" s="470">
        <f>E11-E15</f>
        <v>22300</v>
      </c>
      <c r="F21" s="470"/>
    </row>
    <row r="22" spans="3:6" ht="33.75" customHeight="1">
      <c r="C22" s="171" t="s">
        <v>207</v>
      </c>
      <c r="D22" s="172">
        <v>3012</v>
      </c>
      <c r="E22" s="470"/>
      <c r="F22" s="471">
        <f>F15-F11</f>
        <v>5275</v>
      </c>
    </row>
    <row r="23" spans="3:6" ht="33.75" customHeight="1">
      <c r="C23" s="171" t="s">
        <v>32</v>
      </c>
      <c r="D23" s="172"/>
      <c r="E23" s="470"/>
      <c r="F23" s="471"/>
    </row>
    <row r="24" spans="3:6" ht="33.75" customHeight="1">
      <c r="C24" s="171" t="s">
        <v>208</v>
      </c>
      <c r="D24" s="172">
        <v>3013</v>
      </c>
      <c r="E24" s="470"/>
      <c r="F24" s="471"/>
    </row>
    <row r="25" spans="3:6" ht="33.75" customHeight="1">
      <c r="C25" s="173" t="s">
        <v>33</v>
      </c>
      <c r="D25" s="172">
        <v>3014</v>
      </c>
      <c r="E25" s="470"/>
      <c r="F25" s="471"/>
    </row>
    <row r="26" spans="3:6" ht="33.75" customHeight="1">
      <c r="C26" s="173" t="s">
        <v>209</v>
      </c>
      <c r="D26" s="172">
        <v>3015</v>
      </c>
      <c r="E26" s="470"/>
      <c r="F26" s="471"/>
    </row>
    <row r="27" spans="3:6" ht="33.75" customHeight="1">
      <c r="C27" s="173" t="s">
        <v>34</v>
      </c>
      <c r="D27" s="172">
        <v>3016</v>
      </c>
      <c r="E27" s="470"/>
      <c r="F27" s="471"/>
    </row>
    <row r="28" spans="3:6" ht="33.75" customHeight="1">
      <c r="C28" s="173" t="s">
        <v>35</v>
      </c>
      <c r="D28" s="172">
        <v>3017</v>
      </c>
      <c r="E28" s="470"/>
      <c r="F28" s="471"/>
    </row>
    <row r="29" spans="3:6" ht="33.75" customHeight="1">
      <c r="C29" s="173" t="s">
        <v>36</v>
      </c>
      <c r="D29" s="172">
        <v>3018</v>
      </c>
      <c r="E29" s="470"/>
      <c r="F29" s="471"/>
    </row>
    <row r="30" spans="3:6" ht="33.75" customHeight="1">
      <c r="C30" s="171" t="s">
        <v>210</v>
      </c>
      <c r="D30" s="172">
        <v>3019</v>
      </c>
      <c r="E30" s="470">
        <f>E31+E32+E33</f>
        <v>16000</v>
      </c>
      <c r="F30" s="470">
        <f>F31+F32+F33</f>
        <v>10000</v>
      </c>
    </row>
    <row r="31" spans="3:6" ht="33.75" customHeight="1">
      <c r="C31" s="173" t="s">
        <v>37</v>
      </c>
      <c r="D31" s="172">
        <v>3020</v>
      </c>
      <c r="E31" s="470"/>
      <c r="F31" s="471"/>
    </row>
    <row r="32" spans="3:6" ht="33.75" customHeight="1">
      <c r="C32" s="173" t="s">
        <v>211</v>
      </c>
      <c r="D32" s="172">
        <v>3021</v>
      </c>
      <c r="E32" s="470">
        <v>16000</v>
      </c>
      <c r="F32" s="471">
        <v>10000</v>
      </c>
    </row>
    <row r="33" spans="3:6" ht="33.75" customHeight="1">
      <c r="C33" s="173" t="s">
        <v>38</v>
      </c>
      <c r="D33" s="172">
        <v>3022</v>
      </c>
      <c r="E33" s="470"/>
      <c r="F33" s="471"/>
    </row>
    <row r="34" spans="3:6" ht="33.75" customHeight="1">
      <c r="C34" s="171" t="s">
        <v>212</v>
      </c>
      <c r="D34" s="172">
        <v>3023</v>
      </c>
      <c r="E34" s="470"/>
      <c r="F34" s="471"/>
    </row>
    <row r="35" spans="3:6" ht="33.75" customHeight="1">
      <c r="C35" s="171" t="s">
        <v>213</v>
      </c>
      <c r="D35" s="172">
        <v>3024</v>
      </c>
      <c r="E35" s="470">
        <f>E30-E24</f>
        <v>16000</v>
      </c>
      <c r="F35" s="470">
        <f>F30-F24</f>
        <v>10000</v>
      </c>
    </row>
    <row r="36" spans="3:6" ht="33.75" customHeight="1">
      <c r="C36" s="171" t="s">
        <v>39</v>
      </c>
      <c r="D36" s="172"/>
      <c r="E36" s="470"/>
      <c r="F36" s="471"/>
    </row>
    <row r="37" spans="3:6" ht="33.75" customHeight="1">
      <c r="C37" s="171" t="s">
        <v>214</v>
      </c>
      <c r="D37" s="172">
        <v>3025</v>
      </c>
      <c r="E37" s="470"/>
      <c r="F37" s="471"/>
    </row>
    <row r="38" spans="3:6" ht="33.75" customHeight="1">
      <c r="C38" s="173" t="s">
        <v>40</v>
      </c>
      <c r="D38" s="172">
        <v>3026</v>
      </c>
      <c r="E38" s="470"/>
      <c r="F38" s="471"/>
    </row>
    <row r="39" spans="3:6" ht="33.75" customHeight="1">
      <c r="C39" s="173" t="s">
        <v>133</v>
      </c>
      <c r="D39" s="172">
        <v>3027</v>
      </c>
      <c r="E39" s="470"/>
      <c r="F39" s="471"/>
    </row>
    <row r="40" spans="3:6" ht="33.75" customHeight="1">
      <c r="C40" s="173" t="s">
        <v>134</v>
      </c>
      <c r="D40" s="172">
        <v>3028</v>
      </c>
      <c r="E40" s="470"/>
      <c r="F40" s="471"/>
    </row>
    <row r="41" spans="3:6" ht="33.75" customHeight="1">
      <c r="C41" s="173" t="s">
        <v>135</v>
      </c>
      <c r="D41" s="172">
        <v>3029</v>
      </c>
      <c r="E41" s="470"/>
      <c r="F41" s="471"/>
    </row>
    <row r="42" spans="3:6" ht="33.75" customHeight="1">
      <c r="C42" s="173" t="s">
        <v>136</v>
      </c>
      <c r="D42" s="172">
        <v>3030</v>
      </c>
      <c r="E42" s="470"/>
      <c r="F42" s="471"/>
    </row>
    <row r="43" spans="3:6" ht="33.75" customHeight="1">
      <c r="C43" s="171" t="s">
        <v>215</v>
      </c>
      <c r="D43" s="172">
        <v>3031</v>
      </c>
      <c r="E43" s="470">
        <f>E44+E45+E46+E47+E48+E49</f>
        <v>0</v>
      </c>
      <c r="F43" s="470">
        <f>F44+F45+F46+F47+F48+F49</f>
        <v>0</v>
      </c>
    </row>
    <row r="44" spans="3:6" ht="33.75" customHeight="1">
      <c r="C44" s="173" t="s">
        <v>41</v>
      </c>
      <c r="D44" s="172">
        <v>3032</v>
      </c>
      <c r="E44" s="470"/>
      <c r="F44" s="471"/>
    </row>
    <row r="45" spans="3:6" ht="33.75" customHeight="1">
      <c r="C45" s="173" t="s">
        <v>216</v>
      </c>
      <c r="D45" s="172">
        <v>3033</v>
      </c>
      <c r="E45" s="470"/>
      <c r="F45" s="471"/>
    </row>
    <row r="46" spans="3:6" ht="33.75" customHeight="1">
      <c r="C46" s="173" t="s">
        <v>217</v>
      </c>
      <c r="D46" s="172">
        <v>3034</v>
      </c>
      <c r="E46" s="470"/>
      <c r="F46" s="471"/>
    </row>
    <row r="47" spans="3:6" ht="33.75" customHeight="1">
      <c r="C47" s="173" t="s">
        <v>218</v>
      </c>
      <c r="D47" s="172">
        <v>3035</v>
      </c>
      <c r="E47" s="470"/>
      <c r="F47" s="471"/>
    </row>
    <row r="48" spans="3:6" ht="33.75" customHeight="1">
      <c r="C48" s="173" t="s">
        <v>219</v>
      </c>
      <c r="D48" s="172">
        <v>3036</v>
      </c>
      <c r="E48" s="470"/>
      <c r="F48" s="471"/>
    </row>
    <row r="49" spans="3:6" ht="33.75" customHeight="1">
      <c r="C49" s="173" t="s">
        <v>220</v>
      </c>
      <c r="D49" s="172">
        <v>3037</v>
      </c>
      <c r="E49" s="470"/>
      <c r="F49" s="471"/>
    </row>
    <row r="50" spans="3:6" ht="33.75" customHeight="1">
      <c r="C50" s="171" t="s">
        <v>221</v>
      </c>
      <c r="D50" s="172">
        <v>3038</v>
      </c>
      <c r="E50" s="470"/>
      <c r="F50" s="471"/>
    </row>
    <row r="51" spans="3:6" ht="33.75" customHeight="1">
      <c r="C51" s="171" t="s">
        <v>222</v>
      </c>
      <c r="D51" s="172">
        <v>3039</v>
      </c>
      <c r="E51" s="470">
        <f>E43-E37</f>
        <v>0</v>
      </c>
      <c r="F51" s="470">
        <f>F43-F37</f>
        <v>0</v>
      </c>
    </row>
    <row r="52" spans="3:6" ht="33.75" customHeight="1">
      <c r="C52" s="171" t="s">
        <v>576</v>
      </c>
      <c r="D52" s="172">
        <v>3040</v>
      </c>
      <c r="E52" s="470">
        <f>E11+E24+E37</f>
        <v>240100</v>
      </c>
      <c r="F52" s="470">
        <f>F11+F24+F37</f>
        <v>198525</v>
      </c>
    </row>
    <row r="53" spans="3:6" ht="33.75" customHeight="1">
      <c r="C53" s="171" t="s">
        <v>577</v>
      </c>
      <c r="D53" s="172">
        <v>3041</v>
      </c>
      <c r="E53" s="470">
        <f>E15+E30+E43</f>
        <v>233800</v>
      </c>
      <c r="F53" s="470">
        <f>F15+F30+F43</f>
        <v>213800</v>
      </c>
    </row>
    <row r="54" spans="3:6" ht="33.75" customHeight="1">
      <c r="C54" s="171" t="s">
        <v>578</v>
      </c>
      <c r="D54" s="172">
        <v>3042</v>
      </c>
      <c r="E54" s="470">
        <f>E52-E53</f>
        <v>6300</v>
      </c>
      <c r="F54" s="470"/>
    </row>
    <row r="55" spans="3:6" ht="33.75" customHeight="1">
      <c r="C55" s="171" t="s">
        <v>579</v>
      </c>
      <c r="D55" s="172">
        <v>3043</v>
      </c>
      <c r="E55" s="470"/>
      <c r="F55" s="470">
        <f>F53-F52</f>
        <v>15275</v>
      </c>
    </row>
    <row r="56" spans="3:6" ht="33.75" customHeight="1">
      <c r="C56" s="171" t="s">
        <v>223</v>
      </c>
      <c r="D56" s="172">
        <v>3044</v>
      </c>
      <c r="E56" s="470">
        <v>13766</v>
      </c>
      <c r="F56" s="471">
        <v>35341</v>
      </c>
    </row>
    <row r="57" spans="3:6" ht="33.75" customHeight="1">
      <c r="C57" s="171" t="s">
        <v>224</v>
      </c>
      <c r="D57" s="172">
        <v>3045</v>
      </c>
      <c r="E57" s="470"/>
      <c r="F57" s="471"/>
    </row>
    <row r="58" spans="3:6" ht="33.75" customHeight="1">
      <c r="C58" s="171" t="s">
        <v>137</v>
      </c>
      <c r="D58" s="172">
        <v>3046</v>
      </c>
      <c r="E58" s="470"/>
      <c r="F58" s="471"/>
    </row>
    <row r="59" spans="3:6" ht="33.75" customHeight="1" thickBot="1">
      <c r="C59" s="174" t="s">
        <v>580</v>
      </c>
      <c r="D59" s="175">
        <v>3047</v>
      </c>
      <c r="E59" s="472">
        <f>E54-E55+E56+E57-E58</f>
        <v>20066</v>
      </c>
      <c r="F59" s="472">
        <f>F54-F55+F56+F57-F58</f>
        <v>20066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50"/>
  <sheetViews>
    <sheetView showGridLines="0" view="pageBreakPreview" zoomScale="59" zoomScaleSheetLayoutView="59" workbookViewId="0" topLeftCell="A1">
      <selection activeCell="A46" sqref="A46:F4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3" width="19.421875" style="0" customWidth="1"/>
    <col min="4" max="4" width="19.00390625" style="0" customWidth="1"/>
    <col min="5" max="5" width="24.7109375" style="0" customWidth="1"/>
    <col min="6" max="6" width="51.57421875" style="0" customWidth="1"/>
  </cols>
  <sheetData>
    <row r="1" spans="1:6" ht="15">
      <c r="A1" s="36"/>
      <c r="B1" s="36"/>
      <c r="C1" s="36"/>
      <c r="D1" s="36"/>
      <c r="E1" s="755" t="s">
        <v>716</v>
      </c>
      <c r="F1" s="755"/>
    </row>
    <row r="2" spans="1:6" ht="20.25">
      <c r="A2" s="473"/>
      <c r="B2" s="473"/>
      <c r="C2" s="473"/>
      <c r="D2" s="473"/>
      <c r="E2" s="474"/>
      <c r="F2" s="475"/>
    </row>
    <row r="3" spans="1:6" ht="20.25">
      <c r="A3" s="756" t="s">
        <v>701</v>
      </c>
      <c r="B3" s="756"/>
      <c r="C3" s="756"/>
      <c r="D3" s="756"/>
      <c r="E3" s="756"/>
      <c r="F3" s="756"/>
    </row>
    <row r="4" spans="1:6" ht="20.25">
      <c r="A4" s="475"/>
      <c r="B4" s="475"/>
      <c r="C4" s="475"/>
      <c r="D4" s="475"/>
      <c r="E4" s="475"/>
      <c r="F4" s="475"/>
    </row>
    <row r="5" spans="1:6" ht="20.25">
      <c r="A5" s="476"/>
      <c r="B5" s="476"/>
      <c r="C5" s="475"/>
      <c r="D5" s="475"/>
      <c r="E5" s="475"/>
      <c r="F5" s="474" t="s">
        <v>516</v>
      </c>
    </row>
    <row r="6" spans="1:6" ht="30.75" customHeight="1" thickBot="1">
      <c r="A6" s="477"/>
      <c r="B6" s="478"/>
      <c r="C6" s="479" t="s">
        <v>756</v>
      </c>
      <c r="D6" s="479" t="s">
        <v>734</v>
      </c>
      <c r="E6" s="479" t="s">
        <v>757</v>
      </c>
      <c r="F6" s="480" t="s">
        <v>927</v>
      </c>
    </row>
    <row r="7" spans="1:6" ht="21" thickTop="1">
      <c r="A7" s="481" t="s">
        <v>717</v>
      </c>
      <c r="B7" s="482" t="s">
        <v>527</v>
      </c>
      <c r="C7" s="483">
        <v>236668</v>
      </c>
      <c r="D7" s="483">
        <v>234041</v>
      </c>
      <c r="E7" s="483">
        <f>'БС 2020'!E81</f>
        <v>250714</v>
      </c>
      <c r="F7" s="484">
        <f>'БС 2021'!H83</f>
        <v>253175</v>
      </c>
    </row>
    <row r="8" spans="1:6" ht="21" thickBot="1">
      <c r="A8" s="485"/>
      <c r="B8" s="486" t="s">
        <v>528</v>
      </c>
      <c r="C8" s="487">
        <v>249159</v>
      </c>
      <c r="D8" s="487">
        <v>250493</v>
      </c>
      <c r="E8" s="487">
        <f>'БС 2020'!F81</f>
        <v>253006</v>
      </c>
      <c r="F8" s="488" t="s">
        <v>529</v>
      </c>
    </row>
    <row r="9" spans="1:6" ht="20.25">
      <c r="A9" s="489"/>
      <c r="B9" s="490" t="s">
        <v>718</v>
      </c>
      <c r="C9" s="653">
        <f>_xlfn.IFERROR(C8/C7-1,0)</f>
        <v>0.05277857589534696</v>
      </c>
      <c r="D9" s="653">
        <f>_xlfn.IFERROR(D8/D7-1,0)</f>
        <v>0.07029537559658361</v>
      </c>
      <c r="E9" s="653">
        <f>_xlfn.IFERROR(E8/E7-1,0)</f>
        <v>0.00914189075998939</v>
      </c>
      <c r="F9" s="654" t="s">
        <v>529</v>
      </c>
    </row>
    <row r="10" spans="1:6" ht="21" thickBot="1">
      <c r="A10" s="757" t="s">
        <v>719</v>
      </c>
      <c r="B10" s="758"/>
      <c r="C10" s="655" t="s">
        <v>529</v>
      </c>
      <c r="D10" s="656">
        <f>_xlfn.IFERROR(D8/C8-1,0)</f>
        <v>0.005354010892642869</v>
      </c>
      <c r="E10" s="656">
        <f>_xlfn.IFERROR(E8/D8-1,0)</f>
        <v>0.01003221646912289</v>
      </c>
      <c r="F10" s="656">
        <f>_xlfn.IFERROR(F7/E8-1,0)</f>
        <v>0.0006679683485766308</v>
      </c>
    </row>
    <row r="11" spans="1:6" ht="21" thickTop="1">
      <c r="A11" s="481" t="s">
        <v>720</v>
      </c>
      <c r="B11" s="482" t="s">
        <v>527</v>
      </c>
      <c r="C11" s="483">
        <v>209044</v>
      </c>
      <c r="D11" s="483">
        <v>216582</v>
      </c>
      <c r="E11" s="483">
        <v>204124</v>
      </c>
      <c r="F11" s="483">
        <f>'БС 2021'!H11</f>
        <v>208274</v>
      </c>
    </row>
    <row r="12" spans="1:10" ht="21" thickBot="1">
      <c r="A12" s="485"/>
      <c r="B12" s="486" t="s">
        <v>528</v>
      </c>
      <c r="C12" s="483">
        <v>187085</v>
      </c>
      <c r="D12" s="483">
        <v>192177</v>
      </c>
      <c r="E12" s="483">
        <v>193140</v>
      </c>
      <c r="F12" s="488" t="s">
        <v>529</v>
      </c>
      <c r="J12" s="292"/>
    </row>
    <row r="13" spans="1:6" ht="20.25">
      <c r="A13" s="489"/>
      <c r="B13" s="490" t="s">
        <v>718</v>
      </c>
      <c r="C13" s="658">
        <f>_xlfn.IFERROR(C12/C11-1,0)</f>
        <v>-0.10504487093626225</v>
      </c>
      <c r="D13" s="653">
        <f>_xlfn.IFERROR(D12/D11-1,0)</f>
        <v>-0.11268249439011557</v>
      </c>
      <c r="E13" s="653">
        <f>_xlfn.IFERROR(E12/E11-1,0)</f>
        <v>-0.05381042895494892</v>
      </c>
      <c r="F13" s="654" t="s">
        <v>529</v>
      </c>
    </row>
    <row r="14" spans="1:10" ht="21" thickBot="1">
      <c r="A14" s="757" t="s">
        <v>719</v>
      </c>
      <c r="B14" s="758"/>
      <c r="C14" s="655" t="s">
        <v>529</v>
      </c>
      <c r="D14" s="656">
        <f>_xlfn.IFERROR(D12/C12-1,0)</f>
        <v>0.02721757489910992</v>
      </c>
      <c r="E14" s="656">
        <f>_xlfn.IFERROR(E12/D12-1,0)</f>
        <v>0.00501100547932376</v>
      </c>
      <c r="F14" s="656">
        <f>_xlfn.IFERROR(F11/E12-1,0)</f>
        <v>0.07835766801284039</v>
      </c>
      <c r="J14" s="292"/>
    </row>
    <row r="15" spans="1:6" ht="21" thickTop="1">
      <c r="A15" s="481" t="s">
        <v>526</v>
      </c>
      <c r="B15" s="482" t="s">
        <v>527</v>
      </c>
      <c r="C15" s="483">
        <v>251310</v>
      </c>
      <c r="D15" s="483">
        <v>258390</v>
      </c>
      <c r="E15" s="483">
        <f>'БУ 2020'!E11</f>
        <v>261555</v>
      </c>
      <c r="F15" s="483">
        <f>'БУ 2021'!H12</f>
        <v>276583</v>
      </c>
    </row>
    <row r="16" spans="1:6" ht="21" thickBot="1">
      <c r="A16" s="485"/>
      <c r="B16" s="486" t="s">
        <v>528</v>
      </c>
      <c r="C16" s="491">
        <v>228469</v>
      </c>
      <c r="D16" s="491">
        <v>239806</v>
      </c>
      <c r="E16" s="491">
        <f>'БУ 2020'!F11</f>
        <v>254065</v>
      </c>
      <c r="F16" s="488" t="s">
        <v>529</v>
      </c>
    </row>
    <row r="17" spans="1:6" ht="20.25">
      <c r="A17" s="489"/>
      <c r="B17" s="490" t="s">
        <v>718</v>
      </c>
      <c r="C17" s="653">
        <f>_xlfn.IFERROR(C16/C15-1,0)</f>
        <v>-0.09088774819943501</v>
      </c>
      <c r="D17" s="653">
        <f>_xlfn.IFERROR(D16/D15-1,0)</f>
        <v>-0.07192228801424205</v>
      </c>
      <c r="E17" s="653">
        <f>_xlfn.IFERROR(E16/E15-1,0)</f>
        <v>-0.02863642446139436</v>
      </c>
      <c r="F17" s="654" t="s">
        <v>529</v>
      </c>
    </row>
    <row r="18" spans="1:10" ht="21" thickBot="1">
      <c r="A18" s="757" t="s">
        <v>719</v>
      </c>
      <c r="B18" s="758"/>
      <c r="C18" s="655" t="s">
        <v>529</v>
      </c>
      <c r="D18" s="656">
        <f>_xlfn.IFERROR(D16/C16-1,0)</f>
        <v>0.04962161168473633</v>
      </c>
      <c r="E18" s="656">
        <f>_xlfn.IFERROR(E16/D16-1,0)</f>
        <v>0.0594605639558643</v>
      </c>
      <c r="F18" s="657">
        <f>_xlfn.IFERROR(F15/E16-1,0)</f>
        <v>0.08863086218093796</v>
      </c>
      <c r="J18" s="292"/>
    </row>
    <row r="19" spans="1:6" ht="21" thickTop="1">
      <c r="A19" s="481" t="s">
        <v>530</v>
      </c>
      <c r="B19" s="482" t="s">
        <v>527</v>
      </c>
      <c r="C19" s="483">
        <v>253839</v>
      </c>
      <c r="D19" s="483">
        <v>259376</v>
      </c>
      <c r="E19" s="483">
        <f>'БУ 2020'!E29</f>
        <v>268324</v>
      </c>
      <c r="F19" s="483">
        <f>'БУ 2021'!H30</f>
        <v>285662</v>
      </c>
    </row>
    <row r="20" spans="1:6" ht="21" thickBot="1">
      <c r="A20" s="485"/>
      <c r="B20" s="486" t="s">
        <v>528</v>
      </c>
      <c r="C20" s="491">
        <v>221119</v>
      </c>
      <c r="D20" s="491">
        <v>238015</v>
      </c>
      <c r="E20" s="491">
        <f>'БУ 2020'!F29</f>
        <v>251050</v>
      </c>
      <c r="F20" s="488" t="s">
        <v>529</v>
      </c>
    </row>
    <row r="21" spans="1:6" ht="20.25">
      <c r="A21" s="489"/>
      <c r="B21" s="490" t="s">
        <v>718</v>
      </c>
      <c r="C21" s="653">
        <f>_xlfn.IFERROR(C20/C19-1,0)</f>
        <v>-0.12890060235030865</v>
      </c>
      <c r="D21" s="653">
        <f>_xlfn.IFERROR(D20/D19-1,0)</f>
        <v>-0.08235534513601872</v>
      </c>
      <c r="E21" s="653">
        <f>_xlfn.IFERROR(E20/E19-1,0)</f>
        <v>-0.06437739449322466</v>
      </c>
      <c r="F21" s="654" t="s">
        <v>529</v>
      </c>
    </row>
    <row r="22" spans="1:6" ht="21" thickBot="1">
      <c r="A22" s="757" t="s">
        <v>719</v>
      </c>
      <c r="B22" s="758"/>
      <c r="C22" s="655" t="s">
        <v>529</v>
      </c>
      <c r="D22" s="656">
        <f>_xlfn.IFERROR(D20/C20-1,0)</f>
        <v>0.07641134411787309</v>
      </c>
      <c r="E22" s="656">
        <f>_xlfn.IFERROR(E20/D20-1,0)</f>
        <v>0.054765455958658116</v>
      </c>
      <c r="F22" s="656">
        <f>_xlfn.IFERROR(F19/E20-1,0)</f>
        <v>0.13786895040828528</v>
      </c>
    </row>
    <row r="23" spans="1:6" ht="21" thickTop="1">
      <c r="A23" s="481" t="s">
        <v>531</v>
      </c>
      <c r="B23" s="482" t="s">
        <v>527</v>
      </c>
      <c r="C23" s="659">
        <v>866</v>
      </c>
      <c r="D23" s="659">
        <v>159</v>
      </c>
      <c r="E23" s="659">
        <f>'БУ 2020'!E65</f>
        <v>221</v>
      </c>
      <c r="F23" s="659">
        <v>321</v>
      </c>
    </row>
    <row r="24" spans="1:6" ht="21" thickBot="1">
      <c r="A24" s="485"/>
      <c r="B24" s="486" t="s">
        <v>528</v>
      </c>
      <c r="C24" s="660">
        <v>7534</v>
      </c>
      <c r="D24" s="660">
        <v>2056</v>
      </c>
      <c r="E24" s="660">
        <f>'БУ 2020'!F69</f>
        <v>2513</v>
      </c>
      <c r="F24" s="661" t="s">
        <v>529</v>
      </c>
    </row>
    <row r="25" spans="1:6" ht="20.25">
      <c r="A25" s="489"/>
      <c r="B25" s="490" t="s">
        <v>718</v>
      </c>
      <c r="C25" s="653">
        <f>_xlfn.IFERROR(C24/C23-1,0)</f>
        <v>7.699769053117782</v>
      </c>
      <c r="D25" s="653">
        <f>_xlfn.IFERROR(D24/D23-1,0)</f>
        <v>11.930817610062894</v>
      </c>
      <c r="E25" s="653">
        <f>_xlfn.IFERROR(E24/E23-1,0)</f>
        <v>10.371040723981901</v>
      </c>
      <c r="F25" s="654" t="s">
        <v>529</v>
      </c>
    </row>
    <row r="26" spans="1:6" ht="21" thickBot="1">
      <c r="A26" s="757" t="s">
        <v>719</v>
      </c>
      <c r="B26" s="758"/>
      <c r="C26" s="655" t="s">
        <v>529</v>
      </c>
      <c r="D26" s="656">
        <f>_xlfn.IFERROR(D24/C24-1,0)</f>
        <v>-0.7271037961242368</v>
      </c>
      <c r="E26" s="656">
        <f>_xlfn.IFERROR(E24/D24-1,0)</f>
        <v>0.2222762645914398</v>
      </c>
      <c r="F26" s="657">
        <f>_xlfn.IFERROR(F23/E24-1,0)</f>
        <v>-0.8722642260246717</v>
      </c>
    </row>
    <row r="27" spans="1:6" ht="21" thickTop="1">
      <c r="A27" s="492" t="s">
        <v>532</v>
      </c>
      <c r="B27" s="482" t="s">
        <v>527</v>
      </c>
      <c r="C27" s="483">
        <v>866</v>
      </c>
      <c r="D27" s="483">
        <v>866</v>
      </c>
      <c r="E27" s="483">
        <v>159</v>
      </c>
      <c r="F27" s="483">
        <v>321</v>
      </c>
    </row>
    <row r="28" spans="1:6" ht="21" thickBot="1">
      <c r="A28" s="485"/>
      <c r="B28" s="486" t="s">
        <v>528</v>
      </c>
      <c r="C28" s="491">
        <v>7205</v>
      </c>
      <c r="D28" s="491">
        <v>1334</v>
      </c>
      <c r="E28" s="491">
        <v>159</v>
      </c>
      <c r="F28" s="488" t="s">
        <v>529</v>
      </c>
    </row>
    <row r="29" spans="1:6" ht="20.25">
      <c r="A29" s="489"/>
      <c r="B29" s="490" t="s">
        <v>718</v>
      </c>
      <c r="C29" s="653">
        <f>_xlfn.IFERROR(C28/C27-1,0)</f>
        <v>7.31986143187067</v>
      </c>
      <c r="D29" s="653">
        <f>_xlfn.IFERROR(D28/D27-1,0)</f>
        <v>0.5404157043879907</v>
      </c>
      <c r="E29" s="653">
        <f>_xlfn.IFERROR(E28/E27-1,0)</f>
        <v>0</v>
      </c>
      <c r="F29" s="654" t="s">
        <v>529</v>
      </c>
    </row>
    <row r="30" spans="1:6" ht="21" thickBot="1">
      <c r="A30" s="757" t="s">
        <v>719</v>
      </c>
      <c r="B30" s="758"/>
      <c r="C30" s="655" t="s">
        <v>529</v>
      </c>
      <c r="D30" s="656">
        <f>_xlfn.IFERROR(D28/C28-1,0)</f>
        <v>-0.814850798056905</v>
      </c>
      <c r="E30" s="656">
        <f>_xlfn.IFERROR(E28/D28-1,0)</f>
        <v>-0.8808095952023988</v>
      </c>
      <c r="F30" s="656">
        <f>_xlfn.IFERROR(F27/E28-1,0)</f>
        <v>1.018867924528302</v>
      </c>
    </row>
    <row r="31" spans="1:6" ht="9" customHeight="1" thickBot="1" thickTop="1">
      <c r="A31" s="493"/>
      <c r="B31" s="494"/>
      <c r="C31" s="495"/>
      <c r="D31" s="496"/>
      <c r="E31" s="496"/>
      <c r="F31" s="497"/>
    </row>
    <row r="32" spans="1:6" ht="21" thickTop="1">
      <c r="A32" s="481" t="s">
        <v>533</v>
      </c>
      <c r="B32" s="482" t="s">
        <v>527</v>
      </c>
      <c r="C32" s="483">
        <v>158</v>
      </c>
      <c r="D32" s="483">
        <v>158</v>
      </c>
      <c r="E32" s="483">
        <v>152</v>
      </c>
      <c r="F32" s="484">
        <v>152</v>
      </c>
    </row>
    <row r="33" spans="1:6" ht="21" thickBot="1">
      <c r="A33" s="485"/>
      <c r="B33" s="486" t="s">
        <v>528</v>
      </c>
      <c r="C33" s="491">
        <v>139</v>
      </c>
      <c r="D33" s="491">
        <v>133</v>
      </c>
      <c r="E33" s="491">
        <v>131</v>
      </c>
      <c r="F33" s="498" t="s">
        <v>529</v>
      </c>
    </row>
    <row r="34" spans="1:6" ht="20.25">
      <c r="A34" s="489"/>
      <c r="B34" s="490" t="s">
        <v>718</v>
      </c>
      <c r="C34" s="653">
        <f>_xlfn.IFERROR(C33/C32-1,0)</f>
        <v>-0.120253164556962</v>
      </c>
      <c r="D34" s="653">
        <f>_xlfn.IFERROR(D33/D32-1,0)</f>
        <v>-0.15822784810126578</v>
      </c>
      <c r="E34" s="653">
        <f>_xlfn.IFERROR(E33/E32-1,0)</f>
        <v>-0.13815789473684215</v>
      </c>
      <c r="F34" s="654" t="s">
        <v>529</v>
      </c>
    </row>
    <row r="35" spans="1:6" ht="21" thickBot="1">
      <c r="A35" s="757" t="s">
        <v>719</v>
      </c>
      <c r="B35" s="758"/>
      <c r="C35" s="655" t="s">
        <v>529</v>
      </c>
      <c r="D35" s="656">
        <f>_xlfn.IFERROR(D33/C33-1,0)</f>
        <v>-0.043165467625899234</v>
      </c>
      <c r="E35" s="656">
        <f>_xlfn.IFERROR(E33/D33-1,0)</f>
        <v>-0.015037593984962405</v>
      </c>
      <c r="F35" s="656">
        <f>_xlfn.IFERROR(F32/E33-1,0)</f>
        <v>0.16030534351145032</v>
      </c>
    </row>
    <row r="36" spans="1:6" ht="21" thickTop="1">
      <c r="A36" s="481" t="s">
        <v>534</v>
      </c>
      <c r="B36" s="482" t="s">
        <v>527</v>
      </c>
      <c r="C36" s="483">
        <v>33732</v>
      </c>
      <c r="D36" s="483">
        <v>33732</v>
      </c>
      <c r="E36" s="483">
        <v>40617</v>
      </c>
      <c r="F36" s="710">
        <v>45276</v>
      </c>
    </row>
    <row r="37" spans="1:6" ht="21" thickBot="1">
      <c r="A37" s="485"/>
      <c r="B37" s="486" t="s">
        <v>528</v>
      </c>
      <c r="C37" s="491">
        <v>33732</v>
      </c>
      <c r="D37" s="491">
        <v>37636</v>
      </c>
      <c r="E37" s="709">
        <v>44536.71</v>
      </c>
      <c r="F37" s="498" t="s">
        <v>529</v>
      </c>
    </row>
    <row r="38" spans="1:6" ht="20.25">
      <c r="A38" s="489"/>
      <c r="B38" s="490" t="s">
        <v>718</v>
      </c>
      <c r="C38" s="653">
        <f>_xlfn.IFERROR(C37/C36-1,0)</f>
        <v>0</v>
      </c>
      <c r="D38" s="653">
        <f>_xlfn.IFERROR(D37/D36-1,0)</f>
        <v>0.11573579983398563</v>
      </c>
      <c r="E38" s="653">
        <f>_xlfn.IFERROR(E37/E36-1,0)</f>
        <v>0.09650417312947779</v>
      </c>
      <c r="F38" s="654" t="s">
        <v>529</v>
      </c>
    </row>
    <row r="39" spans="1:6" ht="21" thickBot="1">
      <c r="A39" s="757" t="s">
        <v>719</v>
      </c>
      <c r="B39" s="758"/>
      <c r="C39" s="655" t="s">
        <v>529</v>
      </c>
      <c r="D39" s="656">
        <f>_xlfn.IFERROR(D37/C37-1,0)</f>
        <v>0.11573579983398563</v>
      </c>
      <c r="E39" s="656">
        <f>_xlfn.IFERROR(E37/D37-1,0)</f>
        <v>0.1833539696035711</v>
      </c>
      <c r="F39" s="657">
        <f>_xlfn.IFERROR(F36/E37-1,0)</f>
        <v>0.01659956471863322</v>
      </c>
    </row>
    <row r="40" spans="1:6" ht="9" customHeight="1" thickBot="1" thickTop="1">
      <c r="A40" s="493"/>
      <c r="B40" s="494"/>
      <c r="C40" s="495"/>
      <c r="D40" s="496"/>
      <c r="E40" s="496"/>
      <c r="F40" s="497"/>
    </row>
    <row r="41" spans="1:6" ht="21" thickTop="1">
      <c r="A41" s="481" t="s">
        <v>721</v>
      </c>
      <c r="B41" s="482" t="s">
        <v>527</v>
      </c>
      <c r="C41" s="483">
        <v>37686</v>
      </c>
      <c r="D41" s="483">
        <v>37686</v>
      </c>
      <c r="E41" s="483">
        <v>35117</v>
      </c>
      <c r="F41" s="484">
        <v>24058</v>
      </c>
    </row>
    <row r="42" spans="1:6" ht="21" thickBot="1">
      <c r="A42" s="485"/>
      <c r="B42" s="486" t="s">
        <v>528</v>
      </c>
      <c r="C42" s="491">
        <v>14824</v>
      </c>
      <c r="D42" s="491">
        <v>24637</v>
      </c>
      <c r="E42" s="709">
        <v>19100</v>
      </c>
      <c r="F42" s="498" t="s">
        <v>529</v>
      </c>
    </row>
    <row r="43" spans="1:6" ht="20.25">
      <c r="A43" s="489"/>
      <c r="B43" s="490" t="s">
        <v>718</v>
      </c>
      <c r="C43" s="653">
        <f>_xlfn.IFERROR(C42/C41-1,0)</f>
        <v>-0.6066443772223107</v>
      </c>
      <c r="D43" s="653">
        <f>_xlfn.IFERROR(D42/D41-1,0)</f>
        <v>-0.3462559040492491</v>
      </c>
      <c r="E43" s="653">
        <f>_xlfn.IFERROR(E42/E41-1,0)</f>
        <v>-0.45610388131104596</v>
      </c>
      <c r="F43" s="654" t="s">
        <v>529</v>
      </c>
    </row>
    <row r="44" spans="1:6" ht="21" thickBot="1">
      <c r="A44" s="757" t="s">
        <v>719</v>
      </c>
      <c r="B44" s="758"/>
      <c r="C44" s="655" t="s">
        <v>529</v>
      </c>
      <c r="D44" s="656">
        <f>_xlfn.IFERROR(D42/C42-1,0)</f>
        <v>0.6619670804101456</v>
      </c>
      <c r="E44" s="656">
        <f>_xlfn.IFERROR(E42/D42-1,0)</f>
        <v>-0.22474327231399926</v>
      </c>
      <c r="F44" s="657">
        <f>_xlfn.IFERROR(F41/E42-1,0)</f>
        <v>0.25958115183246067</v>
      </c>
    </row>
    <row r="45" spans="1:6" ht="21" thickTop="1">
      <c r="A45" s="475"/>
      <c r="B45" s="475"/>
      <c r="C45" s="475"/>
      <c r="D45" s="475"/>
      <c r="E45" s="475"/>
      <c r="F45" s="475"/>
    </row>
    <row r="46" spans="1:7" ht="15.75" customHeight="1">
      <c r="A46" s="759" t="s">
        <v>928</v>
      </c>
      <c r="B46" s="759"/>
      <c r="C46" s="759"/>
      <c r="D46" s="759"/>
      <c r="E46" s="759"/>
      <c r="F46" s="759"/>
      <c r="G46" s="293"/>
    </row>
    <row r="47" spans="1:7" ht="12.75">
      <c r="A47" s="759"/>
      <c r="B47" s="759"/>
      <c r="C47" s="759"/>
      <c r="D47" s="759"/>
      <c r="E47" s="759"/>
      <c r="F47" s="759"/>
      <c r="G47" s="293"/>
    </row>
    <row r="48" spans="1:6" ht="12.75">
      <c r="A48" s="759"/>
      <c r="B48" s="759"/>
      <c r="C48" s="759"/>
      <c r="D48" s="759"/>
      <c r="E48" s="759"/>
      <c r="F48" s="759"/>
    </row>
    <row r="49" spans="1:6" ht="20.25">
      <c r="A49" s="475"/>
      <c r="B49" s="475"/>
      <c r="C49" s="475"/>
      <c r="D49" s="475"/>
      <c r="E49" s="475"/>
      <c r="F49" s="475"/>
    </row>
    <row r="50" spans="1:6" ht="20.25">
      <c r="A50" s="475" t="s">
        <v>722</v>
      </c>
      <c r="B50" s="475"/>
      <c r="C50" s="475"/>
      <c r="D50" s="475"/>
      <c r="E50" s="475"/>
      <c r="F50" s="475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G46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69"/>
      <c r="B1" s="359"/>
      <c r="C1" s="359"/>
      <c r="D1" s="359"/>
      <c r="E1" s="359"/>
      <c r="F1" s="365"/>
    </row>
    <row r="2" spans="1:6" ht="13.5" thickBot="1">
      <c r="A2" s="69"/>
      <c r="B2" s="359"/>
      <c r="C2" s="358"/>
      <c r="D2" s="358"/>
      <c r="E2" s="358"/>
      <c r="F2" s="358"/>
    </row>
    <row r="3" spans="1:6" ht="47.25" customHeight="1" thickBot="1">
      <c r="A3" s="358"/>
      <c r="B3" s="366"/>
      <c r="C3" s="407" t="s">
        <v>755</v>
      </c>
      <c r="D3" s="407" t="s">
        <v>933</v>
      </c>
      <c r="E3" s="408" t="s">
        <v>932</v>
      </c>
      <c r="F3" s="409" t="s">
        <v>888</v>
      </c>
    </row>
    <row r="4" spans="1:6" ht="15" customHeight="1">
      <c r="A4" s="764" t="s">
        <v>535</v>
      </c>
      <c r="B4" s="765"/>
      <c r="C4" s="411"/>
      <c r="D4" s="411"/>
      <c r="E4" s="411"/>
      <c r="F4" s="411"/>
    </row>
    <row r="5" spans="1:6" ht="15" customHeight="1">
      <c r="A5" s="766" t="s">
        <v>723</v>
      </c>
      <c r="B5" s="767"/>
      <c r="C5" s="663">
        <f>7205/229734*100</f>
        <v>3.136235820557688</v>
      </c>
      <c r="D5" s="663">
        <f>1334/246847*100</f>
        <v>0.5404157230997338</v>
      </c>
      <c r="E5" s="663">
        <f>2513/('БУ 2020'!F29+'БУ 2020'!F51+'БУ 2020'!F64)*100</f>
        <v>0.9481158414197969</v>
      </c>
      <c r="F5" s="664">
        <f>321/('БУ 2021'!H30+'БУ 2021'!H58+'БУ 2021'!H65)*100</f>
        <v>0.10903014122969695</v>
      </c>
    </row>
    <row r="6" spans="1:6" ht="15" customHeight="1">
      <c r="A6" s="766" t="s">
        <v>724</v>
      </c>
      <c r="B6" s="767"/>
      <c r="C6" s="663">
        <f>Индикатори!C28/Индикатори!C8*100</f>
        <v>2.8917277722257677</v>
      </c>
      <c r="D6" s="663">
        <f>1334/250493*100</f>
        <v>0.5325498117711872</v>
      </c>
      <c r="E6" s="663">
        <f>221/'БС 2020'!F81*100</f>
        <v>0.08734970712157024</v>
      </c>
      <c r="F6" s="664">
        <f>321/'БС 2021'!H83*100</f>
        <v>0.12678976992199073</v>
      </c>
    </row>
    <row r="7" spans="1:6" ht="15" customHeight="1">
      <c r="A7" s="766" t="s">
        <v>725</v>
      </c>
      <c r="B7" s="767"/>
      <c r="C7" s="663"/>
      <c r="D7" s="663"/>
      <c r="E7" s="663"/>
      <c r="F7" s="664"/>
    </row>
    <row r="8" spans="1:6" ht="15" customHeight="1">
      <c r="A8" s="766" t="s">
        <v>537</v>
      </c>
      <c r="B8" s="767"/>
      <c r="C8" s="663">
        <f>89920/249159*100</f>
        <v>36.08940475760458</v>
      </c>
      <c r="D8" s="663">
        <f>99956/250493*100</f>
        <v>39.90370988410854</v>
      </c>
      <c r="E8" s="663">
        <f>80140/253006*100</f>
        <v>31.675138139016468</v>
      </c>
      <c r="F8" s="663">
        <f>93317/'БС 2021'!H83*100</f>
        <v>36.85869457884862</v>
      </c>
    </row>
    <row r="9" spans="1:6" ht="15" customHeight="1">
      <c r="A9" s="766" t="s">
        <v>536</v>
      </c>
      <c r="B9" s="767"/>
      <c r="C9" s="663">
        <f>146583/63658*100</f>
        <v>230.2664237016557</v>
      </c>
      <c r="D9" s="663">
        <f>152349/69406*100</f>
        <v>219.50407745728035</v>
      </c>
      <c r="E9" s="663">
        <f>131851/59000*100</f>
        <v>223.4762711864407</v>
      </c>
      <c r="F9" s="663">
        <f>'БС 2021'!H52/'БС 2021'!H124*100</f>
        <v>164.51129334996156</v>
      </c>
    </row>
    <row r="10" spans="1:6" ht="15" customHeight="1" thickBot="1">
      <c r="A10" s="768" t="s">
        <v>726</v>
      </c>
      <c r="B10" s="769"/>
      <c r="C10" s="665">
        <f>123969/228469*100</f>
        <v>54.26075309998293</v>
      </c>
      <c r="D10" s="665">
        <f>128417/239806*100</f>
        <v>53.55036988232155</v>
      </c>
      <c r="E10" s="665">
        <f>'БУ 2020'!F36/'БУ 2020'!F11*100</f>
        <v>57.741522838643654</v>
      </c>
      <c r="F10" s="665">
        <f>'БУ 2021'!H37/'БУ 2021'!H12*100</f>
        <v>57.8010940657958</v>
      </c>
    </row>
    <row r="11" spans="1:6" ht="12.75">
      <c r="A11" s="367"/>
      <c r="B11" s="367"/>
      <c r="C11" s="367"/>
      <c r="D11" s="367"/>
      <c r="E11" s="367"/>
      <c r="F11" s="367"/>
    </row>
    <row r="12" spans="1:6" ht="13.5" thickBot="1">
      <c r="A12" s="69"/>
      <c r="B12" s="359"/>
      <c r="C12" s="358"/>
      <c r="D12" s="358"/>
      <c r="E12" s="358"/>
      <c r="F12" s="368" t="s">
        <v>516</v>
      </c>
    </row>
    <row r="13" spans="1:6" ht="39.75" customHeight="1" thickBot="1">
      <c r="A13" s="358"/>
      <c r="B13" s="366"/>
      <c r="C13" s="369" t="s">
        <v>727</v>
      </c>
      <c r="D13" s="369" t="s">
        <v>728</v>
      </c>
      <c r="E13" s="369" t="s">
        <v>930</v>
      </c>
      <c r="F13" s="409" t="s">
        <v>931</v>
      </c>
    </row>
    <row r="14" spans="1:6" ht="15" customHeight="1">
      <c r="A14" s="772" t="s">
        <v>730</v>
      </c>
      <c r="B14" s="773"/>
      <c r="C14" s="411">
        <v>0</v>
      </c>
      <c r="D14" s="411">
        <v>0</v>
      </c>
      <c r="E14" s="411">
        <v>0</v>
      </c>
      <c r="F14" s="412">
        <v>0</v>
      </c>
    </row>
    <row r="15" spans="1:6" ht="15" customHeight="1">
      <c r="A15" s="774" t="s">
        <v>731</v>
      </c>
      <c r="B15" s="775"/>
      <c r="C15" s="354">
        <v>0</v>
      </c>
      <c r="D15" s="354">
        <v>0</v>
      </c>
      <c r="E15" s="354">
        <v>0</v>
      </c>
      <c r="F15" s="353">
        <v>0</v>
      </c>
    </row>
    <row r="16" spans="1:6" ht="15" customHeight="1" thickBot="1">
      <c r="A16" s="776" t="s">
        <v>608</v>
      </c>
      <c r="B16" s="777"/>
      <c r="C16" s="662">
        <f>SUM(C14:C15)</f>
        <v>0</v>
      </c>
      <c r="D16" s="662">
        <f>SUM(D14:D15)</f>
        <v>0</v>
      </c>
      <c r="E16" s="662">
        <f>SUM(E14:E15)</f>
        <v>0</v>
      </c>
      <c r="F16" s="662">
        <f>SUM(F14:F15)</f>
        <v>0</v>
      </c>
    </row>
    <row r="17" spans="1:6" s="294" customFormat="1" ht="15">
      <c r="A17" s="375"/>
      <c r="B17" s="376"/>
      <c r="C17" s="377"/>
      <c r="D17" s="377"/>
      <c r="E17" s="377"/>
      <c r="F17" s="377"/>
    </row>
    <row r="18" spans="1:6" s="294" customFormat="1" ht="15.75" thickBot="1">
      <c r="A18" s="378"/>
      <c r="B18" s="379"/>
      <c r="C18" s="380"/>
      <c r="D18" s="380"/>
      <c r="E18" s="380"/>
      <c r="F18" s="368" t="s">
        <v>516</v>
      </c>
    </row>
    <row r="19" spans="1:6" ht="30" customHeight="1" thickBot="1">
      <c r="A19" s="381"/>
      <c r="B19" s="382"/>
      <c r="C19" s="383" t="s">
        <v>756</v>
      </c>
      <c r="D19" s="383" t="s">
        <v>929</v>
      </c>
      <c r="E19" s="383" t="s">
        <v>757</v>
      </c>
      <c r="F19" s="384" t="s">
        <v>888</v>
      </c>
    </row>
    <row r="20" spans="1:6" ht="15" customHeight="1">
      <c r="A20" s="778" t="s">
        <v>546</v>
      </c>
      <c r="B20" s="385" t="s">
        <v>527</v>
      </c>
      <c r="C20" s="386">
        <v>0</v>
      </c>
      <c r="D20" s="386">
        <v>0</v>
      </c>
      <c r="E20" s="386">
        <v>0</v>
      </c>
      <c r="F20" s="386">
        <v>0</v>
      </c>
    </row>
    <row r="21" spans="1:6" ht="15" customHeight="1">
      <c r="A21" s="762"/>
      <c r="B21" s="387" t="s">
        <v>735</v>
      </c>
      <c r="C21" s="388"/>
      <c r="D21" s="388"/>
      <c r="E21" s="388"/>
      <c r="F21" s="389" t="s">
        <v>529</v>
      </c>
    </row>
    <row r="22" spans="1:6" ht="15" customHeight="1" thickBot="1">
      <c r="A22" s="763"/>
      <c r="B22" s="390" t="s">
        <v>754</v>
      </c>
      <c r="C22" s="391"/>
      <c r="D22" s="391"/>
      <c r="E22" s="391"/>
      <c r="F22" s="392" t="s">
        <v>529</v>
      </c>
    </row>
    <row r="23" spans="1:6" ht="15" customHeight="1">
      <c r="A23" s="762" t="s">
        <v>732</v>
      </c>
      <c r="B23" s="393" t="s">
        <v>527</v>
      </c>
      <c r="C23" s="394"/>
      <c r="D23" s="394"/>
      <c r="E23" s="394"/>
      <c r="F23" s="394"/>
    </row>
    <row r="24" spans="1:6" ht="15" customHeight="1">
      <c r="A24" s="762"/>
      <c r="B24" s="353" t="s">
        <v>735</v>
      </c>
      <c r="C24" s="389"/>
      <c r="D24" s="389"/>
      <c r="E24" s="389"/>
      <c r="F24" s="395" t="s">
        <v>529</v>
      </c>
    </row>
    <row r="25" spans="1:6" ht="15" customHeight="1" thickBot="1">
      <c r="A25" s="763"/>
      <c r="B25" s="355" t="s">
        <v>754</v>
      </c>
      <c r="C25" s="391"/>
      <c r="D25" s="391"/>
      <c r="E25" s="391"/>
      <c r="F25" s="391" t="s">
        <v>529</v>
      </c>
    </row>
    <row r="26" spans="1:6" ht="15">
      <c r="A26" s="770" t="s">
        <v>733</v>
      </c>
      <c r="B26" s="396" t="s">
        <v>527</v>
      </c>
      <c r="C26" s="397"/>
      <c r="D26" s="397"/>
      <c r="E26" s="398"/>
      <c r="F26" s="398"/>
    </row>
    <row r="27" spans="1:6" ht="15">
      <c r="A27" s="770"/>
      <c r="B27" s="399" t="s">
        <v>735</v>
      </c>
      <c r="C27" s="400"/>
      <c r="D27" s="400"/>
      <c r="E27" s="401"/>
      <c r="F27" s="402" t="s">
        <v>529</v>
      </c>
    </row>
    <row r="28" spans="1:6" ht="15.75" thickBot="1">
      <c r="A28" s="771"/>
      <c r="B28" s="403" t="s">
        <v>754</v>
      </c>
      <c r="C28" s="404"/>
      <c r="D28" s="405"/>
      <c r="E28" s="404"/>
      <c r="F28" s="406" t="s">
        <v>529</v>
      </c>
    </row>
    <row r="29" spans="1:6" ht="12.75">
      <c r="A29" s="367"/>
      <c r="B29" s="370"/>
      <c r="C29" s="373"/>
      <c r="D29" s="373"/>
      <c r="E29" s="371"/>
      <c r="F29" s="373"/>
    </row>
    <row r="30" spans="1:6" ht="12.75">
      <c r="A30" s="359"/>
      <c r="B30" s="372"/>
      <c r="C30" s="373"/>
      <c r="D30" s="373"/>
      <c r="E30" s="373"/>
      <c r="F30" s="373"/>
    </row>
    <row r="31" spans="1:6" ht="12.75">
      <c r="A31" s="359"/>
      <c r="B31" s="372"/>
      <c r="C31" s="373"/>
      <c r="D31" s="373"/>
      <c r="E31" s="373"/>
      <c r="F31" s="373"/>
    </row>
    <row r="32" spans="1:6" ht="12.75">
      <c r="A32" s="69"/>
      <c r="B32" s="359"/>
      <c r="C32" s="69"/>
      <c r="D32" s="69"/>
      <c r="E32" s="69"/>
      <c r="F32" s="69"/>
    </row>
    <row r="33" spans="1:6" ht="12.75">
      <c r="A33" s="69"/>
      <c r="B33" s="359"/>
      <c r="C33" s="69"/>
      <c r="D33" s="69"/>
      <c r="E33" s="69"/>
      <c r="F33" s="69"/>
    </row>
    <row r="34" spans="1:6" ht="18" customHeight="1">
      <c r="A34" s="410" t="s">
        <v>538</v>
      </c>
      <c r="B34" s="410"/>
      <c r="C34" s="410"/>
      <c r="D34" s="410"/>
      <c r="E34" s="410"/>
      <c r="F34" s="410"/>
    </row>
    <row r="35" spans="1:7" ht="18" customHeight="1">
      <c r="A35" s="779" t="s">
        <v>762</v>
      </c>
      <c r="B35" s="779"/>
      <c r="C35" s="779"/>
      <c r="D35" s="779"/>
      <c r="E35" s="779"/>
      <c r="F35" s="779"/>
      <c r="G35" s="374"/>
    </row>
    <row r="36" spans="1:7" ht="18" customHeight="1">
      <c r="A36" s="779"/>
      <c r="B36" s="779"/>
      <c r="C36" s="779"/>
      <c r="D36" s="779"/>
      <c r="E36" s="779"/>
      <c r="F36" s="779"/>
      <c r="G36" s="374"/>
    </row>
    <row r="37" spans="1:7" ht="18" customHeight="1">
      <c r="A37" s="779"/>
      <c r="B37" s="779"/>
      <c r="C37" s="779"/>
      <c r="D37" s="779"/>
      <c r="E37" s="779"/>
      <c r="F37" s="779"/>
      <c r="G37" s="374"/>
    </row>
    <row r="38" spans="1:7" ht="18" customHeight="1">
      <c r="A38" s="779"/>
      <c r="B38" s="779"/>
      <c r="C38" s="779"/>
      <c r="D38" s="779"/>
      <c r="E38" s="779"/>
      <c r="F38" s="779"/>
      <c r="G38" s="374"/>
    </row>
    <row r="39" spans="1:7" ht="18" customHeight="1">
      <c r="A39" s="760" t="s">
        <v>763</v>
      </c>
      <c r="B39" s="760"/>
      <c r="C39" s="760"/>
      <c r="D39" s="760"/>
      <c r="E39" s="760"/>
      <c r="F39" s="760"/>
      <c r="G39" s="374"/>
    </row>
    <row r="40" spans="1:7" ht="18" customHeight="1">
      <c r="A40" s="760" t="s">
        <v>764</v>
      </c>
      <c r="B40" s="760"/>
      <c r="C40" s="760"/>
      <c r="D40" s="760"/>
      <c r="E40" s="760"/>
      <c r="F40" s="760"/>
      <c r="G40" s="374"/>
    </row>
    <row r="41" spans="1:7" ht="18" customHeight="1">
      <c r="A41" s="760" t="s">
        <v>765</v>
      </c>
      <c r="B41" s="760"/>
      <c r="C41" s="760"/>
      <c r="D41" s="760"/>
      <c r="E41" s="760"/>
      <c r="F41" s="760"/>
      <c r="G41" s="374"/>
    </row>
    <row r="42" spans="1:7" ht="18" customHeight="1">
      <c r="A42" s="761" t="s">
        <v>766</v>
      </c>
      <c r="B42" s="761"/>
      <c r="C42" s="761"/>
      <c r="D42" s="761"/>
      <c r="E42" s="761"/>
      <c r="F42" s="761"/>
      <c r="G42" s="374"/>
    </row>
    <row r="43" spans="1:7" ht="12" customHeight="1">
      <c r="A43" s="761"/>
      <c r="B43" s="761"/>
      <c r="C43" s="761"/>
      <c r="D43" s="761"/>
      <c r="E43" s="761"/>
      <c r="F43" s="761"/>
      <c r="G43" s="374"/>
    </row>
    <row r="44" spans="1:7" ht="18" customHeight="1">
      <c r="A44" s="760" t="s">
        <v>767</v>
      </c>
      <c r="B44" s="760"/>
      <c r="C44" s="760"/>
      <c r="D44" s="760"/>
      <c r="E44" s="760"/>
      <c r="F44" s="760"/>
      <c r="G44" s="374"/>
    </row>
    <row r="45" spans="1:6" ht="21" customHeight="1">
      <c r="A45" s="761" t="s">
        <v>768</v>
      </c>
      <c r="B45" s="761"/>
      <c r="C45" s="761"/>
      <c r="D45" s="761"/>
      <c r="E45" s="761"/>
      <c r="F45" s="761"/>
    </row>
    <row r="46" spans="1:6" ht="9" customHeight="1">
      <c r="A46" s="761"/>
      <c r="B46" s="761"/>
      <c r="C46" s="761"/>
      <c r="D46" s="761"/>
      <c r="E46" s="761"/>
      <c r="F46" s="761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150"/>
  <sheetViews>
    <sheetView showGridLines="0" view="pageBreakPreview" zoomScale="55" zoomScaleNormal="55" zoomScaleSheetLayoutView="55" workbookViewId="0" topLeftCell="A1">
      <selection activeCell="M147" sqref="M147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363" t="s">
        <v>714</v>
      </c>
    </row>
    <row r="3" spans="2:8" ht="30" customHeight="1">
      <c r="B3" s="726" t="s">
        <v>918</v>
      </c>
      <c r="C3" s="726"/>
      <c r="D3" s="726"/>
      <c r="E3" s="726"/>
      <c r="F3" s="726"/>
      <c r="G3" s="726"/>
      <c r="H3" s="726"/>
    </row>
    <row r="4" spans="2:8" ht="26.25" customHeight="1" thickBot="1">
      <c r="B4" s="183"/>
      <c r="C4" s="184"/>
      <c r="D4" s="184"/>
      <c r="E4" s="177"/>
      <c r="F4" s="177"/>
      <c r="G4" s="177"/>
      <c r="H4" s="178" t="s">
        <v>516</v>
      </c>
    </row>
    <row r="5" spans="1:9" ht="26.25" customHeight="1" thickBot="1">
      <c r="A5" s="180"/>
      <c r="B5" s="787" t="s">
        <v>581</v>
      </c>
      <c r="C5" s="784" t="s">
        <v>589</v>
      </c>
      <c r="D5" s="784" t="s">
        <v>48</v>
      </c>
      <c r="E5" s="782" t="s">
        <v>79</v>
      </c>
      <c r="F5" s="782"/>
      <c r="G5" s="782"/>
      <c r="H5" s="783"/>
      <c r="I5" s="153"/>
    </row>
    <row r="6" spans="1:9" s="147" customFormat="1" ht="30" customHeight="1">
      <c r="A6" s="181"/>
      <c r="B6" s="788"/>
      <c r="C6" s="785"/>
      <c r="D6" s="785"/>
      <c r="E6" s="733" t="s">
        <v>919</v>
      </c>
      <c r="F6" s="733" t="s">
        <v>920</v>
      </c>
      <c r="G6" s="733" t="s">
        <v>921</v>
      </c>
      <c r="H6" s="780" t="s">
        <v>922</v>
      </c>
      <c r="I6" s="179"/>
    </row>
    <row r="7" spans="1:9" s="148" customFormat="1" ht="33" customHeight="1" thickBot="1">
      <c r="A7" s="182"/>
      <c r="B7" s="789"/>
      <c r="C7" s="786"/>
      <c r="D7" s="786"/>
      <c r="E7" s="734"/>
      <c r="F7" s="734"/>
      <c r="G7" s="734"/>
      <c r="H7" s="781"/>
      <c r="I7" s="152"/>
    </row>
    <row r="8" spans="1:9" s="148" customFormat="1" ht="22.5" customHeight="1" thickBot="1">
      <c r="A8" s="182"/>
      <c r="B8" s="413">
        <v>1</v>
      </c>
      <c r="C8" s="414">
        <v>2</v>
      </c>
      <c r="D8" s="415">
        <v>3</v>
      </c>
      <c r="E8" s="416">
        <v>4</v>
      </c>
      <c r="F8" s="416">
        <v>5</v>
      </c>
      <c r="G8" s="416">
        <v>6</v>
      </c>
      <c r="H8" s="417">
        <v>7</v>
      </c>
      <c r="I8" s="152"/>
    </row>
    <row r="9" spans="1:9" s="149" customFormat="1" ht="34.5" customHeight="1">
      <c r="A9" s="186"/>
      <c r="B9" s="185"/>
      <c r="C9" s="138" t="s">
        <v>107</v>
      </c>
      <c r="D9" s="714"/>
      <c r="E9" s="431"/>
      <c r="F9" s="596"/>
      <c r="G9" s="596"/>
      <c r="H9" s="432"/>
      <c r="I9" s="429"/>
    </row>
    <row r="10" spans="1:9" s="149" customFormat="1" ht="34.5" customHeight="1">
      <c r="A10" s="186"/>
      <c r="B10" s="139">
        <v>0</v>
      </c>
      <c r="C10" s="31" t="s">
        <v>138</v>
      </c>
      <c r="D10" s="712" t="s">
        <v>615</v>
      </c>
      <c r="E10" s="597"/>
      <c r="F10" s="226"/>
      <c r="G10" s="226"/>
      <c r="H10" s="598"/>
      <c r="I10" s="429"/>
    </row>
    <row r="11" spans="2:9" s="149" customFormat="1" ht="34.5" customHeight="1">
      <c r="B11" s="139"/>
      <c r="C11" s="31" t="s">
        <v>513</v>
      </c>
      <c r="D11" s="712" t="s">
        <v>616</v>
      </c>
      <c r="E11" s="597">
        <f>E12+E19+E28+E33+E43</f>
        <v>203574</v>
      </c>
      <c r="F11" s="226">
        <f>F12+F19+F28+F33+F43</f>
        <v>206023</v>
      </c>
      <c r="G11" s="226">
        <f>G12+G19+G28+G33+G43</f>
        <v>193949</v>
      </c>
      <c r="H11" s="598">
        <f>H12+H19+H28+H33+H43</f>
        <v>208274</v>
      </c>
      <c r="I11" s="429"/>
    </row>
    <row r="12" spans="2:9" s="149" customFormat="1" ht="34.5" customHeight="1">
      <c r="B12" s="139">
        <v>1</v>
      </c>
      <c r="C12" s="31" t="s">
        <v>300</v>
      </c>
      <c r="D12" s="712" t="s">
        <v>617</v>
      </c>
      <c r="E12" s="597">
        <f>E13+E14+E15+E16+E17+E18</f>
        <v>4350</v>
      </c>
      <c r="F12" s="226">
        <f>F13+F14+F15+F16+F17+F18</f>
        <v>4350</v>
      </c>
      <c r="G12" s="226">
        <f>G13+G14+G15+G16+G17+G18</f>
        <v>4350</v>
      </c>
      <c r="H12" s="598">
        <f>H13+H14+H15+H16+H17+H18</f>
        <v>4300</v>
      </c>
      <c r="I12" s="429"/>
    </row>
    <row r="13" spans="2:9" s="149" customFormat="1" ht="34.5" customHeight="1">
      <c r="B13" s="139" t="s">
        <v>301</v>
      </c>
      <c r="C13" s="32" t="s">
        <v>302</v>
      </c>
      <c r="D13" s="712" t="s">
        <v>618</v>
      </c>
      <c r="E13" s="597"/>
      <c r="F13" s="226"/>
      <c r="G13" s="226"/>
      <c r="H13" s="598"/>
      <c r="I13" s="429"/>
    </row>
    <row r="14" spans="2:9" s="149" customFormat="1" ht="34.5" customHeight="1">
      <c r="B14" s="139" t="s">
        <v>303</v>
      </c>
      <c r="C14" s="32" t="s">
        <v>304</v>
      </c>
      <c r="D14" s="712" t="s">
        <v>619</v>
      </c>
      <c r="E14" s="597">
        <v>4350</v>
      </c>
      <c r="F14" s="226">
        <v>4350</v>
      </c>
      <c r="G14" s="226">
        <v>4350</v>
      </c>
      <c r="H14" s="598">
        <v>4300</v>
      </c>
      <c r="I14" s="429"/>
    </row>
    <row r="15" spans="2:9" s="149" customFormat="1" ht="34.5" customHeight="1">
      <c r="B15" s="139" t="s">
        <v>305</v>
      </c>
      <c r="C15" s="32" t="s">
        <v>139</v>
      </c>
      <c r="D15" s="712" t="s">
        <v>620</v>
      </c>
      <c r="E15" s="597"/>
      <c r="F15" s="226"/>
      <c r="G15" s="226"/>
      <c r="H15" s="598"/>
      <c r="I15" s="429"/>
    </row>
    <row r="16" spans="2:9" s="149" customFormat="1" ht="34.5" customHeight="1">
      <c r="B16" s="140" t="s">
        <v>306</v>
      </c>
      <c r="C16" s="32" t="s">
        <v>140</v>
      </c>
      <c r="D16" s="712" t="s">
        <v>621</v>
      </c>
      <c r="E16" s="597"/>
      <c r="F16" s="226"/>
      <c r="G16" s="226"/>
      <c r="H16" s="598"/>
      <c r="I16" s="429"/>
    </row>
    <row r="17" spans="2:9" s="149" customFormat="1" ht="34.5" customHeight="1">
      <c r="B17" s="140" t="s">
        <v>307</v>
      </c>
      <c r="C17" s="32" t="s">
        <v>141</v>
      </c>
      <c r="D17" s="712" t="s">
        <v>622</v>
      </c>
      <c r="E17" s="597"/>
      <c r="F17" s="226"/>
      <c r="G17" s="226"/>
      <c r="H17" s="598"/>
      <c r="I17" s="429"/>
    </row>
    <row r="18" spans="2:9" s="149" customFormat="1" ht="34.5" customHeight="1">
      <c r="B18" s="140" t="s">
        <v>308</v>
      </c>
      <c r="C18" s="32" t="s">
        <v>142</v>
      </c>
      <c r="D18" s="712" t="s">
        <v>623</v>
      </c>
      <c r="E18" s="597"/>
      <c r="F18" s="226"/>
      <c r="G18" s="226"/>
      <c r="H18" s="598"/>
      <c r="I18" s="429"/>
    </row>
    <row r="19" spans="2:9" s="149" customFormat="1" ht="34.5" customHeight="1">
      <c r="B19" s="141">
        <v>2</v>
      </c>
      <c r="C19" s="31" t="s">
        <v>309</v>
      </c>
      <c r="D19" s="712" t="s">
        <v>624</v>
      </c>
      <c r="E19" s="597">
        <f>E20+E21+E22+E23+E24+E25+E26+E27</f>
        <v>198817</v>
      </c>
      <c r="F19" s="226">
        <f>F20+F21+F22+F23+F24+F25+F26+F27</f>
        <v>201266</v>
      </c>
      <c r="G19" s="226">
        <f>G20+G21+G22+G23+G24+G25+G26+G27</f>
        <v>189192</v>
      </c>
      <c r="H19" s="598">
        <f>H20+H21+H22+H23+H24+H25+H26+H27</f>
        <v>203567</v>
      </c>
      <c r="I19" s="429"/>
    </row>
    <row r="20" spans="2:9" s="149" customFormat="1" ht="34.5" customHeight="1">
      <c r="B20" s="139" t="s">
        <v>310</v>
      </c>
      <c r="C20" s="32" t="s">
        <v>143</v>
      </c>
      <c r="D20" s="712" t="s">
        <v>625</v>
      </c>
      <c r="E20" s="597">
        <v>3342</v>
      </c>
      <c r="F20" s="226">
        <v>3342</v>
      </c>
      <c r="G20" s="226">
        <v>3342</v>
      </c>
      <c r="H20" s="598">
        <v>3342</v>
      </c>
      <c r="I20" s="429"/>
    </row>
    <row r="21" spans="2:9" s="149" customFormat="1" ht="34.5" customHeight="1">
      <c r="B21" s="140" t="s">
        <v>311</v>
      </c>
      <c r="C21" s="32" t="s">
        <v>144</v>
      </c>
      <c r="D21" s="712" t="s">
        <v>626</v>
      </c>
      <c r="E21" s="597">
        <v>97500</v>
      </c>
      <c r="F21" s="226">
        <v>97850</v>
      </c>
      <c r="G21" s="226">
        <v>95000</v>
      </c>
      <c r="H21" s="598">
        <v>94000</v>
      </c>
      <c r="I21" s="429"/>
    </row>
    <row r="22" spans="2:9" s="149" customFormat="1" ht="34.5" customHeight="1">
      <c r="B22" s="139" t="s">
        <v>312</v>
      </c>
      <c r="C22" s="32" t="s">
        <v>145</v>
      </c>
      <c r="D22" s="712" t="s">
        <v>627</v>
      </c>
      <c r="E22" s="597">
        <v>81500</v>
      </c>
      <c r="F22" s="226">
        <v>84000</v>
      </c>
      <c r="G22" s="226">
        <v>75000</v>
      </c>
      <c r="H22" s="598">
        <v>90000</v>
      </c>
      <c r="I22" s="429"/>
    </row>
    <row r="23" spans="2:9" s="149" customFormat="1" ht="34.5" customHeight="1">
      <c r="B23" s="139" t="s">
        <v>313</v>
      </c>
      <c r="C23" s="32" t="s">
        <v>146</v>
      </c>
      <c r="D23" s="712" t="s">
        <v>628</v>
      </c>
      <c r="E23" s="597">
        <v>2050</v>
      </c>
      <c r="F23" s="226">
        <v>2040</v>
      </c>
      <c r="G23" s="226">
        <v>2015</v>
      </c>
      <c r="H23" s="598">
        <v>2000</v>
      </c>
      <c r="I23" s="429"/>
    </row>
    <row r="24" spans="2:9" s="149" customFormat="1" ht="34.5" customHeight="1">
      <c r="B24" s="139" t="s">
        <v>314</v>
      </c>
      <c r="C24" s="32" t="s">
        <v>147</v>
      </c>
      <c r="D24" s="712" t="s">
        <v>629</v>
      </c>
      <c r="E24" s="597"/>
      <c r="F24" s="226"/>
      <c r="G24" s="226"/>
      <c r="H24" s="598"/>
      <c r="I24" s="429"/>
    </row>
    <row r="25" spans="2:9" s="149" customFormat="1" ht="34.5" customHeight="1">
      <c r="B25" s="139" t="s">
        <v>315</v>
      </c>
      <c r="C25" s="32" t="s">
        <v>316</v>
      </c>
      <c r="D25" s="712" t="s">
        <v>630</v>
      </c>
      <c r="E25" s="597">
        <v>6025</v>
      </c>
      <c r="F25" s="226">
        <v>6025</v>
      </c>
      <c r="G25" s="226">
        <v>6025</v>
      </c>
      <c r="H25" s="598">
        <v>6025</v>
      </c>
      <c r="I25" s="429"/>
    </row>
    <row r="26" spans="2:9" s="149" customFormat="1" ht="34.5" customHeight="1">
      <c r="B26" s="139" t="s">
        <v>317</v>
      </c>
      <c r="C26" s="32" t="s">
        <v>318</v>
      </c>
      <c r="D26" s="712" t="s">
        <v>631</v>
      </c>
      <c r="E26" s="597">
        <v>8400</v>
      </c>
      <c r="F26" s="226">
        <v>8009</v>
      </c>
      <c r="G26" s="226">
        <v>7810</v>
      </c>
      <c r="H26" s="598">
        <v>8200</v>
      </c>
      <c r="I26" s="429"/>
    </row>
    <row r="27" spans="2:9" s="149" customFormat="1" ht="34.5" customHeight="1">
      <c r="B27" s="139" t="s">
        <v>319</v>
      </c>
      <c r="C27" s="32" t="s">
        <v>148</v>
      </c>
      <c r="D27" s="712" t="s">
        <v>632</v>
      </c>
      <c r="E27" s="597"/>
      <c r="F27" s="226"/>
      <c r="G27" s="226"/>
      <c r="H27" s="598"/>
      <c r="I27" s="429"/>
    </row>
    <row r="28" spans="2:9" s="149" customFormat="1" ht="34.5" customHeight="1">
      <c r="B28" s="141">
        <v>3</v>
      </c>
      <c r="C28" s="31" t="s">
        <v>320</v>
      </c>
      <c r="D28" s="712" t="s">
        <v>633</v>
      </c>
      <c r="E28" s="597">
        <f>E29+E30+E31+E32</f>
        <v>0</v>
      </c>
      <c r="F28" s="226">
        <f>F29+F30+F31+F32</f>
        <v>0</v>
      </c>
      <c r="G28" s="226">
        <f>G29+G30+G31+G32</f>
        <v>0</v>
      </c>
      <c r="H28" s="598">
        <f>H29+H30+H31+H32</f>
        <v>0</v>
      </c>
      <c r="I28" s="711"/>
    </row>
    <row r="29" spans="2:9" s="149" customFormat="1" ht="34.5" customHeight="1">
      <c r="B29" s="139" t="s">
        <v>321</v>
      </c>
      <c r="C29" s="32" t="s">
        <v>149</v>
      </c>
      <c r="D29" s="712" t="s">
        <v>634</v>
      </c>
      <c r="E29" s="597"/>
      <c r="F29" s="226"/>
      <c r="G29" s="226"/>
      <c r="H29" s="598"/>
      <c r="I29" s="429"/>
    </row>
    <row r="30" spans="2:9" s="149" customFormat="1" ht="34.5" customHeight="1">
      <c r="B30" s="140" t="s">
        <v>322</v>
      </c>
      <c r="C30" s="32" t="s">
        <v>150</v>
      </c>
      <c r="D30" s="712" t="s">
        <v>635</v>
      </c>
      <c r="E30" s="597"/>
      <c r="F30" s="226"/>
      <c r="G30" s="226"/>
      <c r="H30" s="598"/>
      <c r="I30" s="429"/>
    </row>
    <row r="31" spans="2:9" s="149" customFormat="1" ht="34.5" customHeight="1">
      <c r="B31" s="140" t="s">
        <v>323</v>
      </c>
      <c r="C31" s="32" t="s">
        <v>151</v>
      </c>
      <c r="D31" s="712" t="s">
        <v>636</v>
      </c>
      <c r="E31" s="597"/>
      <c r="F31" s="226"/>
      <c r="G31" s="226"/>
      <c r="H31" s="598"/>
      <c r="I31" s="429"/>
    </row>
    <row r="32" spans="2:9" s="149" customFormat="1" ht="34.5" customHeight="1">
      <c r="B32" s="140" t="s">
        <v>324</v>
      </c>
      <c r="C32" s="32" t="s">
        <v>152</v>
      </c>
      <c r="D32" s="712" t="s">
        <v>637</v>
      </c>
      <c r="E32" s="597"/>
      <c r="F32" s="226"/>
      <c r="G32" s="226"/>
      <c r="H32" s="598"/>
      <c r="I32" s="429"/>
    </row>
    <row r="33" spans="2:9" s="149" customFormat="1" ht="42.75" customHeight="1">
      <c r="B33" s="142" t="s">
        <v>325</v>
      </c>
      <c r="C33" s="31" t="s">
        <v>326</v>
      </c>
      <c r="D33" s="712" t="s">
        <v>638</v>
      </c>
      <c r="E33" s="597">
        <f>E34+E35+E36+E37+E38+E39+E40+E41+E42</f>
        <v>407</v>
      </c>
      <c r="F33" s="226">
        <f>F34+F35+F36+F37+F38+F39+F40+F41+F42</f>
        <v>407</v>
      </c>
      <c r="G33" s="226">
        <f>G34+G35+G36+G37+G38+G39+G40+G41+G42</f>
        <v>407</v>
      </c>
      <c r="H33" s="598">
        <f>H34+H35+H36+H37+H38+H39+H40+H41+H42</f>
        <v>407</v>
      </c>
      <c r="I33" s="711"/>
    </row>
    <row r="34" spans="2:9" s="149" customFormat="1" ht="34.5" customHeight="1">
      <c r="B34" s="140" t="s">
        <v>327</v>
      </c>
      <c r="C34" s="32" t="s">
        <v>153</v>
      </c>
      <c r="D34" s="712" t="s">
        <v>639</v>
      </c>
      <c r="E34" s="597"/>
      <c r="F34" s="226"/>
      <c r="G34" s="226"/>
      <c r="H34" s="598"/>
      <c r="I34" s="429"/>
    </row>
    <row r="35" spans="2:9" s="149" customFormat="1" ht="34.5" customHeight="1">
      <c r="B35" s="140" t="s">
        <v>328</v>
      </c>
      <c r="C35" s="32" t="s">
        <v>329</v>
      </c>
      <c r="D35" s="712" t="s">
        <v>640</v>
      </c>
      <c r="E35" s="597">
        <v>407</v>
      </c>
      <c r="F35" s="226">
        <v>407</v>
      </c>
      <c r="G35" s="226">
        <v>407</v>
      </c>
      <c r="H35" s="598">
        <v>407</v>
      </c>
      <c r="I35" s="429"/>
    </row>
    <row r="36" spans="2:9" s="149" customFormat="1" ht="41.25" customHeight="1">
      <c r="B36" s="140" t="s">
        <v>330</v>
      </c>
      <c r="C36" s="32" t="s">
        <v>331</v>
      </c>
      <c r="D36" s="712" t="s">
        <v>641</v>
      </c>
      <c r="E36" s="597"/>
      <c r="F36" s="226"/>
      <c r="G36" s="226"/>
      <c r="H36" s="598"/>
      <c r="I36" s="429"/>
    </row>
    <row r="37" spans="2:9" s="149" customFormat="1" ht="34.5" customHeight="1">
      <c r="B37" s="140" t="s">
        <v>332</v>
      </c>
      <c r="C37" s="32" t="s">
        <v>333</v>
      </c>
      <c r="D37" s="712" t="s">
        <v>642</v>
      </c>
      <c r="E37" s="597"/>
      <c r="F37" s="226"/>
      <c r="G37" s="226"/>
      <c r="H37" s="598"/>
      <c r="I37" s="429"/>
    </row>
    <row r="38" spans="2:9" s="149" customFormat="1" ht="34.5" customHeight="1">
      <c r="B38" s="140" t="s">
        <v>332</v>
      </c>
      <c r="C38" s="32" t="s">
        <v>334</v>
      </c>
      <c r="D38" s="712" t="s">
        <v>643</v>
      </c>
      <c r="E38" s="597"/>
      <c r="F38" s="226"/>
      <c r="G38" s="226"/>
      <c r="H38" s="598"/>
      <c r="I38" s="429"/>
    </row>
    <row r="39" spans="2:9" s="149" customFormat="1" ht="34.5" customHeight="1">
      <c r="B39" s="140" t="s">
        <v>335</v>
      </c>
      <c r="C39" s="32" t="s">
        <v>336</v>
      </c>
      <c r="D39" s="712" t="s">
        <v>644</v>
      </c>
      <c r="E39" s="597"/>
      <c r="F39" s="226"/>
      <c r="G39" s="226"/>
      <c r="H39" s="598"/>
      <c r="I39" s="429"/>
    </row>
    <row r="40" spans="2:9" s="149" customFormat="1" ht="34.5" customHeight="1">
      <c r="B40" s="140" t="s">
        <v>335</v>
      </c>
      <c r="C40" s="32" t="s">
        <v>337</v>
      </c>
      <c r="D40" s="712" t="s">
        <v>645</v>
      </c>
      <c r="E40" s="597"/>
      <c r="F40" s="226"/>
      <c r="G40" s="226"/>
      <c r="H40" s="598"/>
      <c r="I40" s="429"/>
    </row>
    <row r="41" spans="2:9" s="149" customFormat="1" ht="34.5" customHeight="1">
      <c r="B41" s="140" t="s">
        <v>338</v>
      </c>
      <c r="C41" s="32" t="s">
        <v>339</v>
      </c>
      <c r="D41" s="712" t="s">
        <v>646</v>
      </c>
      <c r="E41" s="597"/>
      <c r="F41" s="226"/>
      <c r="G41" s="226"/>
      <c r="H41" s="598"/>
      <c r="I41" s="429"/>
    </row>
    <row r="42" spans="2:9" s="149" customFormat="1" ht="34.5" customHeight="1">
      <c r="B42" s="140" t="s">
        <v>340</v>
      </c>
      <c r="C42" s="32" t="s">
        <v>341</v>
      </c>
      <c r="D42" s="712" t="s">
        <v>647</v>
      </c>
      <c r="E42" s="597"/>
      <c r="F42" s="226"/>
      <c r="G42" s="226"/>
      <c r="H42" s="598"/>
      <c r="I42" s="429"/>
    </row>
    <row r="43" spans="2:9" s="149" customFormat="1" ht="34.5" customHeight="1">
      <c r="B43" s="142">
        <v>5</v>
      </c>
      <c r="C43" s="31" t="s">
        <v>342</v>
      </c>
      <c r="D43" s="712" t="s">
        <v>648</v>
      </c>
      <c r="E43" s="597">
        <f>E44+E45+E46+E47+E48+E49+E50</f>
        <v>0</v>
      </c>
      <c r="F43" s="226">
        <f>F44+F45+F46+F47+F48+F49+F50</f>
        <v>0</v>
      </c>
      <c r="G43" s="226">
        <f>G44+G45+G46+G47+G48+G49+G50</f>
        <v>0</v>
      </c>
      <c r="H43" s="598">
        <f>H44+H45+H46+H47+H48+H49+H50</f>
        <v>0</v>
      </c>
      <c r="I43" s="429"/>
    </row>
    <row r="44" spans="2:9" s="149" customFormat="1" ht="34.5" customHeight="1">
      <c r="B44" s="140" t="s">
        <v>343</v>
      </c>
      <c r="C44" s="32" t="s">
        <v>344</v>
      </c>
      <c r="D44" s="712" t="s">
        <v>649</v>
      </c>
      <c r="E44" s="597"/>
      <c r="F44" s="226"/>
      <c r="G44" s="226"/>
      <c r="H44" s="598"/>
      <c r="I44" s="429"/>
    </row>
    <row r="45" spans="2:9" s="149" customFormat="1" ht="34.5" customHeight="1">
      <c r="B45" s="140" t="s">
        <v>345</v>
      </c>
      <c r="C45" s="32" t="s">
        <v>346</v>
      </c>
      <c r="D45" s="712" t="s">
        <v>650</v>
      </c>
      <c r="E45" s="597"/>
      <c r="F45" s="226"/>
      <c r="G45" s="226"/>
      <c r="H45" s="598"/>
      <c r="I45" s="429"/>
    </row>
    <row r="46" spans="2:9" s="149" customFormat="1" ht="34.5" customHeight="1">
      <c r="B46" s="140" t="s">
        <v>347</v>
      </c>
      <c r="C46" s="32" t="s">
        <v>348</v>
      </c>
      <c r="D46" s="712" t="s">
        <v>651</v>
      </c>
      <c r="E46" s="597"/>
      <c r="F46" s="226"/>
      <c r="G46" s="226"/>
      <c r="H46" s="598"/>
      <c r="I46" s="429"/>
    </row>
    <row r="47" spans="2:9" s="149" customFormat="1" ht="34.5" customHeight="1">
      <c r="B47" s="140" t="s">
        <v>590</v>
      </c>
      <c r="C47" s="32" t="s">
        <v>349</v>
      </c>
      <c r="D47" s="712" t="s">
        <v>652</v>
      </c>
      <c r="E47" s="597"/>
      <c r="F47" s="226"/>
      <c r="G47" s="226"/>
      <c r="H47" s="598"/>
      <c r="I47" s="429"/>
    </row>
    <row r="48" spans="2:9" s="149" customFormat="1" ht="34.5" customHeight="1">
      <c r="B48" s="140" t="s">
        <v>350</v>
      </c>
      <c r="C48" s="32" t="s">
        <v>351</v>
      </c>
      <c r="D48" s="712" t="s">
        <v>653</v>
      </c>
      <c r="E48" s="597"/>
      <c r="F48" s="226"/>
      <c r="G48" s="226"/>
      <c r="H48" s="598"/>
      <c r="I48" s="429"/>
    </row>
    <row r="49" spans="2:9" s="149" customFormat="1" ht="34.5" customHeight="1">
      <c r="B49" s="140" t="s">
        <v>352</v>
      </c>
      <c r="C49" s="32" t="s">
        <v>353</v>
      </c>
      <c r="D49" s="712" t="s">
        <v>654</v>
      </c>
      <c r="E49" s="597"/>
      <c r="F49" s="226"/>
      <c r="G49" s="226"/>
      <c r="H49" s="598"/>
      <c r="I49" s="429"/>
    </row>
    <row r="50" spans="2:9" s="149" customFormat="1" ht="34.5" customHeight="1">
      <c r="B50" s="140" t="s">
        <v>354</v>
      </c>
      <c r="C50" s="32" t="s">
        <v>355</v>
      </c>
      <c r="D50" s="712" t="s">
        <v>655</v>
      </c>
      <c r="E50" s="597"/>
      <c r="F50" s="226"/>
      <c r="G50" s="226"/>
      <c r="H50" s="598"/>
      <c r="I50" s="429"/>
    </row>
    <row r="51" spans="2:9" s="149" customFormat="1" ht="34.5" customHeight="1">
      <c r="B51" s="142">
        <v>288</v>
      </c>
      <c r="C51" s="31" t="s">
        <v>154</v>
      </c>
      <c r="D51" s="712" t="s">
        <v>656</v>
      </c>
      <c r="E51" s="597">
        <v>5800</v>
      </c>
      <c r="F51" s="226">
        <v>5800</v>
      </c>
      <c r="G51" s="226">
        <v>7690</v>
      </c>
      <c r="H51" s="598">
        <v>7690</v>
      </c>
      <c r="I51" s="429"/>
    </row>
    <row r="52" spans="2:9" s="149" customFormat="1" ht="34.5" customHeight="1">
      <c r="B52" s="142"/>
      <c r="C52" s="31" t="s">
        <v>356</v>
      </c>
      <c r="D52" s="712" t="s">
        <v>657</v>
      </c>
      <c r="E52" s="597">
        <f>E53+E60+E68+E69+E70+E71+E77+E78+E79</f>
        <v>127716</v>
      </c>
      <c r="F52" s="226">
        <f>F53+F60+F68+F69+F70+F71+F77+F78+F79</f>
        <v>127610</v>
      </c>
      <c r="G52" s="226">
        <f>G53+G60+G68+G69+G70+G71+G77+G78+G79</f>
        <v>149539</v>
      </c>
      <c r="H52" s="598">
        <f>H53+H60+H68+H69+H70+H71+H77+H78+H79</f>
        <v>130594</v>
      </c>
      <c r="I52" s="429"/>
    </row>
    <row r="53" spans="2:9" s="149" customFormat="1" ht="34.5" customHeight="1">
      <c r="B53" s="142" t="s">
        <v>155</v>
      </c>
      <c r="C53" s="31" t="s">
        <v>357</v>
      </c>
      <c r="D53" s="712" t="s">
        <v>658</v>
      </c>
      <c r="E53" s="597">
        <f>E54+E55+E56+E57+E58+E59</f>
        <v>12500</v>
      </c>
      <c r="F53" s="226">
        <f>F54+F55+F56+F57+F58+F59</f>
        <v>14300</v>
      </c>
      <c r="G53" s="226">
        <f>G54+G55+G56+G57+G58+G59</f>
        <v>17254</v>
      </c>
      <c r="H53" s="598">
        <f>H54+H55+H56+H57+H58+H59</f>
        <v>14600</v>
      </c>
      <c r="I53" s="429"/>
    </row>
    <row r="54" spans="2:9" s="149" customFormat="1" ht="34.5" customHeight="1">
      <c r="B54" s="140">
        <v>10</v>
      </c>
      <c r="C54" s="32" t="s">
        <v>358</v>
      </c>
      <c r="D54" s="712" t="s">
        <v>659</v>
      </c>
      <c r="E54" s="597">
        <v>10000</v>
      </c>
      <c r="F54" s="226">
        <v>11000</v>
      </c>
      <c r="G54" s="226">
        <v>12154</v>
      </c>
      <c r="H54" s="598">
        <v>10000</v>
      </c>
      <c r="I54" s="429"/>
    </row>
    <row r="55" spans="2:9" s="149" customFormat="1" ht="34.5" customHeight="1">
      <c r="B55" s="140">
        <v>11</v>
      </c>
      <c r="C55" s="32" t="s">
        <v>156</v>
      </c>
      <c r="D55" s="712" t="s">
        <v>660</v>
      </c>
      <c r="E55" s="597"/>
      <c r="F55" s="226"/>
      <c r="G55" s="226"/>
      <c r="H55" s="598"/>
      <c r="I55" s="429"/>
    </row>
    <row r="56" spans="2:9" s="149" customFormat="1" ht="34.5" customHeight="1">
      <c r="B56" s="140">
        <v>12</v>
      </c>
      <c r="C56" s="32" t="s">
        <v>157</v>
      </c>
      <c r="D56" s="712" t="s">
        <v>661</v>
      </c>
      <c r="E56" s="597"/>
      <c r="F56" s="226"/>
      <c r="G56" s="226"/>
      <c r="H56" s="598"/>
      <c r="I56" s="429"/>
    </row>
    <row r="57" spans="2:9" s="149" customFormat="1" ht="34.5" customHeight="1">
      <c r="B57" s="140">
        <v>13</v>
      </c>
      <c r="C57" s="32" t="s">
        <v>159</v>
      </c>
      <c r="D57" s="712" t="s">
        <v>662</v>
      </c>
      <c r="E57" s="597">
        <v>1400</v>
      </c>
      <c r="F57" s="226">
        <v>1400</v>
      </c>
      <c r="G57" s="226">
        <v>2000</v>
      </c>
      <c r="H57" s="598">
        <v>2000</v>
      </c>
      <c r="I57" s="429"/>
    </row>
    <row r="58" spans="2:9" s="149" customFormat="1" ht="34.5" customHeight="1">
      <c r="B58" s="140">
        <v>14</v>
      </c>
      <c r="C58" s="32" t="s">
        <v>359</v>
      </c>
      <c r="D58" s="712" t="s">
        <v>663</v>
      </c>
      <c r="E58" s="597">
        <v>1000</v>
      </c>
      <c r="F58" s="226">
        <v>1300</v>
      </c>
      <c r="G58" s="226">
        <v>3000</v>
      </c>
      <c r="H58" s="598">
        <v>2500</v>
      </c>
      <c r="I58" s="429"/>
    </row>
    <row r="59" spans="2:9" s="149" customFormat="1" ht="34.5" customHeight="1">
      <c r="B59" s="140">
        <v>15</v>
      </c>
      <c r="C59" s="30" t="s">
        <v>161</v>
      </c>
      <c r="D59" s="712" t="s">
        <v>664</v>
      </c>
      <c r="E59" s="597">
        <v>100</v>
      </c>
      <c r="F59" s="226">
        <v>600</v>
      </c>
      <c r="G59" s="226">
        <v>100</v>
      </c>
      <c r="H59" s="598">
        <v>100</v>
      </c>
      <c r="I59" s="429"/>
    </row>
    <row r="60" spans="2:9" s="149" customFormat="1" ht="34.5" customHeight="1">
      <c r="B60" s="142"/>
      <c r="C60" s="31" t="s">
        <v>360</v>
      </c>
      <c r="D60" s="712" t="s">
        <v>665</v>
      </c>
      <c r="E60" s="597">
        <f>E61+E62+E63+E64+E65+E66+E67</f>
        <v>78000</v>
      </c>
      <c r="F60" s="226">
        <f>F61+F62+F63+F64+F65+F66+F67</f>
        <v>77000</v>
      </c>
      <c r="G60" s="226">
        <f>G61+G62+G63+G64+G65+G66+G67</f>
        <v>85000</v>
      </c>
      <c r="H60" s="598">
        <f>H61+H62+H63+H64+H65+H66+H67</f>
        <v>80178</v>
      </c>
      <c r="I60" s="429"/>
    </row>
    <row r="61" spans="2:9" s="150" customFormat="1" ht="34.5" customHeight="1">
      <c r="B61" s="140" t="s">
        <v>361</v>
      </c>
      <c r="C61" s="32" t="s">
        <v>362</v>
      </c>
      <c r="D61" s="712" t="s">
        <v>666</v>
      </c>
      <c r="E61" s="597"/>
      <c r="F61" s="226"/>
      <c r="G61" s="226"/>
      <c r="H61" s="598"/>
      <c r="I61" s="430"/>
    </row>
    <row r="62" spans="2:9" s="150" customFormat="1" ht="34.5" customHeight="1">
      <c r="B62" s="140" t="s">
        <v>363</v>
      </c>
      <c r="C62" s="32" t="s">
        <v>703</v>
      </c>
      <c r="D62" s="712" t="s">
        <v>667</v>
      </c>
      <c r="E62" s="597"/>
      <c r="F62" s="226"/>
      <c r="G62" s="226"/>
      <c r="H62" s="598"/>
      <c r="I62" s="430"/>
    </row>
    <row r="63" spans="2:9" s="149" customFormat="1" ht="34.5" customHeight="1">
      <c r="B63" s="140" t="s">
        <v>364</v>
      </c>
      <c r="C63" s="32" t="s">
        <v>365</v>
      </c>
      <c r="D63" s="712" t="s">
        <v>668</v>
      </c>
      <c r="E63" s="597"/>
      <c r="F63" s="226"/>
      <c r="G63" s="226"/>
      <c r="H63" s="598"/>
      <c r="I63" s="429"/>
    </row>
    <row r="64" spans="2:9" s="150" customFormat="1" ht="34.5" customHeight="1">
      <c r="B64" s="140" t="s">
        <v>366</v>
      </c>
      <c r="C64" s="32" t="s">
        <v>367</v>
      </c>
      <c r="D64" s="712" t="s">
        <v>669</v>
      </c>
      <c r="E64" s="597"/>
      <c r="F64" s="226"/>
      <c r="G64" s="226"/>
      <c r="H64" s="598"/>
      <c r="I64" s="430"/>
    </row>
    <row r="65" spans="2:9" ht="34.5" customHeight="1">
      <c r="B65" s="140" t="s">
        <v>368</v>
      </c>
      <c r="C65" s="32" t="s">
        <v>369</v>
      </c>
      <c r="D65" s="712" t="s">
        <v>670</v>
      </c>
      <c r="E65" s="597">
        <v>78000</v>
      </c>
      <c r="F65" s="226">
        <v>77000</v>
      </c>
      <c r="G65" s="226">
        <v>85000</v>
      </c>
      <c r="H65" s="598">
        <v>80178</v>
      </c>
      <c r="I65" s="154"/>
    </row>
    <row r="66" spans="2:9" ht="34.5" customHeight="1">
      <c r="B66" s="140" t="s">
        <v>370</v>
      </c>
      <c r="C66" s="32" t="s">
        <v>371</v>
      </c>
      <c r="D66" s="712" t="s">
        <v>671</v>
      </c>
      <c r="E66" s="597"/>
      <c r="F66" s="226"/>
      <c r="G66" s="226"/>
      <c r="H66" s="598"/>
      <c r="I66" s="154"/>
    </row>
    <row r="67" spans="2:9" ht="34.5" customHeight="1">
      <c r="B67" s="140" t="s">
        <v>372</v>
      </c>
      <c r="C67" s="32" t="s">
        <v>373</v>
      </c>
      <c r="D67" s="712" t="s">
        <v>672</v>
      </c>
      <c r="E67" s="597"/>
      <c r="F67" s="226"/>
      <c r="G67" s="226"/>
      <c r="H67" s="598"/>
      <c r="I67" s="154"/>
    </row>
    <row r="68" spans="2:9" ht="34.5" customHeight="1">
      <c r="B68" s="142">
        <v>21</v>
      </c>
      <c r="C68" s="31" t="s">
        <v>374</v>
      </c>
      <c r="D68" s="712" t="s">
        <v>673</v>
      </c>
      <c r="E68" s="597"/>
      <c r="F68" s="226"/>
      <c r="G68" s="226"/>
      <c r="H68" s="598"/>
      <c r="I68" s="154"/>
    </row>
    <row r="69" spans="2:9" ht="34.5" customHeight="1">
      <c r="B69" s="142">
        <v>22</v>
      </c>
      <c r="C69" s="31" t="s">
        <v>375</v>
      </c>
      <c r="D69" s="712" t="s">
        <v>674</v>
      </c>
      <c r="E69" s="597">
        <v>15500</v>
      </c>
      <c r="F69" s="226">
        <v>15500</v>
      </c>
      <c r="G69" s="226">
        <v>16200</v>
      </c>
      <c r="H69" s="598">
        <v>15500</v>
      </c>
      <c r="I69" s="154"/>
    </row>
    <row r="70" spans="2:9" ht="34.5" customHeight="1">
      <c r="B70" s="142">
        <v>236</v>
      </c>
      <c r="C70" s="31" t="s">
        <v>376</v>
      </c>
      <c r="D70" s="712" t="s">
        <v>675</v>
      </c>
      <c r="E70" s="597"/>
      <c r="F70" s="226"/>
      <c r="G70" s="226"/>
      <c r="H70" s="598"/>
      <c r="I70" s="154"/>
    </row>
    <row r="71" spans="2:9" ht="34.5" customHeight="1">
      <c r="B71" s="142" t="s">
        <v>377</v>
      </c>
      <c r="C71" s="31" t="s">
        <v>378</v>
      </c>
      <c r="D71" s="712" t="s">
        <v>676</v>
      </c>
      <c r="E71" s="597">
        <f>E72+E73+E74+E75+E76</f>
        <v>0</v>
      </c>
      <c r="F71" s="226">
        <f>F72+F73+F74+F75+F76</f>
        <v>0</v>
      </c>
      <c r="G71" s="226">
        <f>G72+G73+G74+G75+G76</f>
        <v>1400</v>
      </c>
      <c r="H71" s="598">
        <f>H72+H73+H74+H75+H76</f>
        <v>550</v>
      </c>
      <c r="I71" s="154"/>
    </row>
    <row r="72" spans="2:9" ht="34.5" customHeight="1">
      <c r="B72" s="140" t="s">
        <v>379</v>
      </c>
      <c r="C72" s="32" t="s">
        <v>380</v>
      </c>
      <c r="D72" s="712" t="s">
        <v>677</v>
      </c>
      <c r="E72" s="597"/>
      <c r="F72" s="226"/>
      <c r="G72" s="226"/>
      <c r="H72" s="598"/>
      <c r="I72" s="154"/>
    </row>
    <row r="73" spans="2:9" ht="34.5" customHeight="1">
      <c r="B73" s="140" t="s">
        <v>381</v>
      </c>
      <c r="C73" s="32" t="s">
        <v>382</v>
      </c>
      <c r="D73" s="712" t="s">
        <v>678</v>
      </c>
      <c r="E73" s="597"/>
      <c r="F73" s="226"/>
      <c r="G73" s="226"/>
      <c r="H73" s="598"/>
      <c r="I73" s="154"/>
    </row>
    <row r="74" spans="2:9" ht="34.5" customHeight="1">
      <c r="B74" s="140" t="s">
        <v>383</v>
      </c>
      <c r="C74" s="32" t="s">
        <v>384</v>
      </c>
      <c r="D74" s="712" t="s">
        <v>679</v>
      </c>
      <c r="E74" s="597">
        <v>0</v>
      </c>
      <c r="F74" s="226">
        <v>0</v>
      </c>
      <c r="G74" s="226">
        <v>1400</v>
      </c>
      <c r="H74" s="598">
        <v>550</v>
      </c>
      <c r="I74" s="154"/>
    </row>
    <row r="75" spans="2:9" ht="34.5" customHeight="1">
      <c r="B75" s="140" t="s">
        <v>385</v>
      </c>
      <c r="C75" s="32" t="s">
        <v>386</v>
      </c>
      <c r="D75" s="712" t="s">
        <v>680</v>
      </c>
      <c r="E75" s="597"/>
      <c r="F75" s="226"/>
      <c r="G75" s="226"/>
      <c r="H75" s="598"/>
      <c r="I75" s="154"/>
    </row>
    <row r="76" spans="2:9" ht="34.5" customHeight="1">
      <c r="B76" s="140" t="s">
        <v>387</v>
      </c>
      <c r="C76" s="32" t="s">
        <v>388</v>
      </c>
      <c r="D76" s="712" t="s">
        <v>681</v>
      </c>
      <c r="E76" s="597"/>
      <c r="F76" s="226"/>
      <c r="G76" s="226"/>
      <c r="H76" s="598"/>
      <c r="I76" s="154"/>
    </row>
    <row r="77" spans="2:9" ht="34.5" customHeight="1">
      <c r="B77" s="142">
        <v>24</v>
      </c>
      <c r="C77" s="31" t="s">
        <v>389</v>
      </c>
      <c r="D77" s="712" t="s">
        <v>682</v>
      </c>
      <c r="E77" s="597">
        <v>20916</v>
      </c>
      <c r="F77" s="226">
        <v>20010</v>
      </c>
      <c r="G77" s="226">
        <v>28885</v>
      </c>
      <c r="H77" s="708">
        <v>18766</v>
      </c>
      <c r="I77" s="154"/>
    </row>
    <row r="78" spans="2:9" ht="34.5" customHeight="1">
      <c r="B78" s="142">
        <v>27</v>
      </c>
      <c r="C78" s="31" t="s">
        <v>390</v>
      </c>
      <c r="D78" s="712" t="s">
        <v>683</v>
      </c>
      <c r="E78" s="597"/>
      <c r="F78" s="687"/>
      <c r="G78" s="687"/>
      <c r="H78" s="688"/>
      <c r="I78" s="154"/>
    </row>
    <row r="79" spans="2:9" ht="34.5" customHeight="1">
      <c r="B79" s="142" t="s">
        <v>391</v>
      </c>
      <c r="C79" s="31" t="s">
        <v>392</v>
      </c>
      <c r="D79" s="712" t="s">
        <v>684</v>
      </c>
      <c r="E79" s="597">
        <v>800</v>
      </c>
      <c r="F79" s="226">
        <v>800</v>
      </c>
      <c r="G79" s="226">
        <v>800</v>
      </c>
      <c r="H79" s="598">
        <v>1000</v>
      </c>
      <c r="I79" s="154"/>
    </row>
    <row r="80" spans="2:11" ht="34.5" customHeight="1">
      <c r="B80" s="142"/>
      <c r="C80" s="31" t="s">
        <v>393</v>
      </c>
      <c r="D80" s="712" t="s">
        <v>685</v>
      </c>
      <c r="E80" s="597">
        <f>E11+E12+E51+E52</f>
        <v>341440</v>
      </c>
      <c r="F80" s="226">
        <f>F11+F12+F51+F52</f>
        <v>343783</v>
      </c>
      <c r="G80" s="226">
        <f>G11+G12+G51+G52</f>
        <v>355528</v>
      </c>
      <c r="H80" s="598">
        <f>H11+H12+H51+H52</f>
        <v>350858</v>
      </c>
      <c r="I80" s="154"/>
      <c r="K80" s="595"/>
    </row>
    <row r="81" spans="2:17" ht="34.5" customHeight="1">
      <c r="B81" s="142">
        <v>88</v>
      </c>
      <c r="C81" s="31" t="s">
        <v>165</v>
      </c>
      <c r="D81" s="712" t="s">
        <v>686</v>
      </c>
      <c r="E81" s="597">
        <v>127700</v>
      </c>
      <c r="F81" s="226">
        <v>128000</v>
      </c>
      <c r="G81" s="226">
        <v>128000</v>
      </c>
      <c r="H81" s="598">
        <v>128400</v>
      </c>
      <c r="I81" s="154"/>
      <c r="L81" s="595"/>
      <c r="M81" s="595"/>
      <c r="N81" s="595"/>
      <c r="O81" s="595"/>
      <c r="P81" s="595"/>
      <c r="Q81" s="595"/>
    </row>
    <row r="82" spans="2:9" ht="34.5" customHeight="1">
      <c r="B82" s="142"/>
      <c r="C82" s="31" t="s">
        <v>45</v>
      </c>
      <c r="D82" s="715"/>
      <c r="E82" s="713"/>
      <c r="F82" s="687"/>
      <c r="G82" s="687"/>
      <c r="H82" s="688"/>
      <c r="I82" s="154"/>
    </row>
    <row r="83" spans="2:9" ht="34.5" customHeight="1">
      <c r="B83" s="142"/>
      <c r="C83" s="31" t="s">
        <v>394</v>
      </c>
      <c r="D83" s="712" t="s">
        <v>395</v>
      </c>
      <c r="E83" s="597">
        <f>E84+E93-E94+E95+E96-E98+E99+E102-E103</f>
        <v>245527</v>
      </c>
      <c r="F83" s="226">
        <f>F84+F93-F94+F95+F96-F98+F99+F102-F103</f>
        <v>246343</v>
      </c>
      <c r="G83" s="226">
        <f>G84+G93-G94+G95+G96-G98+G99+G102-G103</f>
        <v>258114</v>
      </c>
      <c r="H83" s="598">
        <f>H84+H93-H94+H95+H96-H98+H99+H102-H103</f>
        <v>253175</v>
      </c>
      <c r="I83" s="154"/>
    </row>
    <row r="84" spans="2:9" ht="34.5" customHeight="1">
      <c r="B84" s="142">
        <v>30</v>
      </c>
      <c r="C84" s="31" t="s">
        <v>396</v>
      </c>
      <c r="D84" s="712" t="s">
        <v>397</v>
      </c>
      <c r="E84" s="597">
        <f>E85+E86+E87+E88+E89+E90+E91+E92</f>
        <v>249159</v>
      </c>
      <c r="F84" s="226">
        <f>F85+F86+F87+F88+F89+F90+F91+F92</f>
        <v>249159</v>
      </c>
      <c r="G84" s="226">
        <f>G85+G86+G87+G88+G89+G90+G91+G92</f>
        <v>249317</v>
      </c>
      <c r="H84" s="598">
        <f>H85+H86+H87+H88+H89+H90+H91+H92</f>
        <v>253006</v>
      </c>
      <c r="I84" s="154"/>
    </row>
    <row r="85" spans="2:9" ht="34.5" customHeight="1">
      <c r="B85" s="140">
        <v>300</v>
      </c>
      <c r="C85" s="32" t="s">
        <v>166</v>
      </c>
      <c r="D85" s="712" t="s">
        <v>398</v>
      </c>
      <c r="E85" s="597"/>
      <c r="F85" s="226"/>
      <c r="G85" s="226"/>
      <c r="H85" s="598"/>
      <c r="I85" s="154"/>
    </row>
    <row r="86" spans="2:9" ht="34.5" customHeight="1">
      <c r="B86" s="140">
        <v>301</v>
      </c>
      <c r="C86" s="32" t="s">
        <v>399</v>
      </c>
      <c r="D86" s="712" t="s">
        <v>400</v>
      </c>
      <c r="E86" s="597"/>
      <c r="F86" s="226"/>
      <c r="G86" s="226"/>
      <c r="H86" s="598"/>
      <c r="I86" s="154"/>
    </row>
    <row r="87" spans="2:9" ht="34.5" customHeight="1">
      <c r="B87" s="140">
        <v>302</v>
      </c>
      <c r="C87" s="32" t="s">
        <v>167</v>
      </c>
      <c r="D87" s="712" t="s">
        <v>401</v>
      </c>
      <c r="E87" s="597"/>
      <c r="F87" s="226"/>
      <c r="G87" s="226"/>
      <c r="H87" s="598"/>
      <c r="I87" s="154"/>
    </row>
    <row r="88" spans="2:9" ht="34.5" customHeight="1">
      <c r="B88" s="140">
        <v>303</v>
      </c>
      <c r="C88" s="32" t="s">
        <v>168</v>
      </c>
      <c r="D88" s="712" t="s">
        <v>402</v>
      </c>
      <c r="E88" s="597">
        <v>247029</v>
      </c>
      <c r="F88" s="226">
        <v>247029</v>
      </c>
      <c r="G88" s="226">
        <v>247187</v>
      </c>
      <c r="H88" s="598">
        <v>250876</v>
      </c>
      <c r="I88" s="154"/>
    </row>
    <row r="89" spans="2:9" ht="34.5" customHeight="1">
      <c r="B89" s="140">
        <v>304</v>
      </c>
      <c r="C89" s="32" t="s">
        <v>169</v>
      </c>
      <c r="D89" s="712" t="s">
        <v>403</v>
      </c>
      <c r="E89" s="597"/>
      <c r="F89" s="226"/>
      <c r="G89" s="226"/>
      <c r="H89" s="598"/>
      <c r="I89" s="154"/>
    </row>
    <row r="90" spans="2:9" ht="34.5" customHeight="1">
      <c r="B90" s="140">
        <v>305</v>
      </c>
      <c r="C90" s="32" t="s">
        <v>170</v>
      </c>
      <c r="D90" s="712" t="s">
        <v>404</v>
      </c>
      <c r="E90" s="597"/>
      <c r="F90" s="226"/>
      <c r="G90" s="226"/>
      <c r="H90" s="598"/>
      <c r="I90" s="154"/>
    </row>
    <row r="91" spans="2:9" ht="34.5" customHeight="1">
      <c r="B91" s="140">
        <v>306</v>
      </c>
      <c r="C91" s="32" t="s">
        <v>171</v>
      </c>
      <c r="D91" s="712" t="s">
        <v>405</v>
      </c>
      <c r="E91" s="597"/>
      <c r="F91" s="226"/>
      <c r="G91" s="226"/>
      <c r="H91" s="598"/>
      <c r="I91" s="154"/>
    </row>
    <row r="92" spans="2:9" ht="34.5" customHeight="1">
      <c r="B92" s="140">
        <v>309</v>
      </c>
      <c r="C92" s="32" t="s">
        <v>172</v>
      </c>
      <c r="D92" s="712" t="s">
        <v>406</v>
      </c>
      <c r="E92" s="597">
        <v>2130</v>
      </c>
      <c r="F92" s="226">
        <v>2130</v>
      </c>
      <c r="G92" s="226">
        <v>2130</v>
      </c>
      <c r="H92" s="598">
        <v>2130</v>
      </c>
      <c r="I92" s="154"/>
    </row>
    <row r="93" spans="2:9" ht="34.5" customHeight="1">
      <c r="B93" s="142">
        <v>31</v>
      </c>
      <c r="C93" s="31" t="s">
        <v>407</v>
      </c>
      <c r="D93" s="712" t="s">
        <v>408</v>
      </c>
      <c r="E93" s="597"/>
      <c r="F93" s="226"/>
      <c r="G93" s="226"/>
      <c r="H93" s="598"/>
      <c r="I93" s="154"/>
    </row>
    <row r="94" spans="2:9" ht="34.5" customHeight="1">
      <c r="B94" s="142" t="s">
        <v>409</v>
      </c>
      <c r="C94" s="31" t="s">
        <v>410</v>
      </c>
      <c r="D94" s="712" t="s">
        <v>411</v>
      </c>
      <c r="E94" s="597"/>
      <c r="F94" s="226"/>
      <c r="G94" s="226"/>
      <c r="H94" s="598"/>
      <c r="I94" s="154"/>
    </row>
    <row r="95" spans="2:9" ht="34.5" customHeight="1">
      <c r="B95" s="142">
        <v>32</v>
      </c>
      <c r="C95" s="31" t="s">
        <v>173</v>
      </c>
      <c r="D95" s="712" t="s">
        <v>412</v>
      </c>
      <c r="E95" s="597"/>
      <c r="F95" s="226"/>
      <c r="G95" s="226"/>
      <c r="H95" s="598"/>
      <c r="I95" s="154"/>
    </row>
    <row r="96" spans="2:9" ht="57.75" customHeight="1">
      <c r="B96" s="142">
        <v>330</v>
      </c>
      <c r="C96" s="31" t="s">
        <v>413</v>
      </c>
      <c r="D96" s="712" t="s">
        <v>414</v>
      </c>
      <c r="E96" s="597"/>
      <c r="F96" s="226"/>
      <c r="G96" s="226"/>
      <c r="H96" s="598"/>
      <c r="I96" s="154"/>
    </row>
    <row r="97" spans="2:9" ht="63" customHeight="1">
      <c r="B97" s="142" t="s">
        <v>174</v>
      </c>
      <c r="C97" s="31" t="s">
        <v>415</v>
      </c>
      <c r="D97" s="712" t="s">
        <v>416</v>
      </c>
      <c r="E97" s="597"/>
      <c r="F97" s="226"/>
      <c r="G97" s="226"/>
      <c r="H97" s="598"/>
      <c r="I97" s="154"/>
    </row>
    <row r="98" spans="2:9" ht="62.25" customHeight="1">
      <c r="B98" s="142" t="s">
        <v>174</v>
      </c>
      <c r="C98" s="31" t="s">
        <v>417</v>
      </c>
      <c r="D98" s="712" t="s">
        <v>418</v>
      </c>
      <c r="E98" s="597"/>
      <c r="F98" s="226"/>
      <c r="G98" s="226"/>
      <c r="H98" s="598"/>
      <c r="I98" s="154"/>
    </row>
    <row r="99" spans="2:9" ht="34.5" customHeight="1">
      <c r="B99" s="142">
        <v>34</v>
      </c>
      <c r="C99" s="31" t="s">
        <v>419</v>
      </c>
      <c r="D99" s="712" t="s">
        <v>420</v>
      </c>
      <c r="E99" s="597">
        <f>E100+E101</f>
        <v>2513</v>
      </c>
      <c r="F99" s="226">
        <f>F100+F101</f>
        <v>2513</v>
      </c>
      <c r="G99" s="226">
        <f>G100+G101</f>
        <v>8797</v>
      </c>
      <c r="H99" s="598">
        <f>H100+H101</f>
        <v>169</v>
      </c>
      <c r="I99" s="154"/>
    </row>
    <row r="100" spans="2:9" ht="34.5" customHeight="1">
      <c r="B100" s="140">
        <v>340</v>
      </c>
      <c r="C100" s="32" t="s">
        <v>421</v>
      </c>
      <c r="D100" s="712" t="s">
        <v>422</v>
      </c>
      <c r="E100" s="597">
        <v>2513</v>
      </c>
      <c r="F100" s="226">
        <v>2513</v>
      </c>
      <c r="G100" s="226">
        <v>2513</v>
      </c>
      <c r="H100" s="598">
        <v>0</v>
      </c>
      <c r="I100" s="154"/>
    </row>
    <row r="101" spans="2:9" ht="34.5" customHeight="1">
      <c r="B101" s="140">
        <v>341</v>
      </c>
      <c r="C101" s="32" t="s">
        <v>423</v>
      </c>
      <c r="D101" s="712" t="s">
        <v>424</v>
      </c>
      <c r="E101" s="597"/>
      <c r="F101" s="226"/>
      <c r="G101" s="226">
        <v>6284</v>
      </c>
      <c r="H101" s="598">
        <v>169</v>
      </c>
      <c r="I101" s="154"/>
    </row>
    <row r="102" spans="2:9" ht="34.5" customHeight="1">
      <c r="B102" s="142"/>
      <c r="C102" s="31" t="s">
        <v>425</v>
      </c>
      <c r="D102" s="712" t="s">
        <v>426</v>
      </c>
      <c r="E102" s="597"/>
      <c r="F102" s="226"/>
      <c r="G102" s="226"/>
      <c r="H102" s="598"/>
      <c r="I102" s="154"/>
    </row>
    <row r="103" spans="2:9" ht="34.5" customHeight="1">
      <c r="B103" s="142">
        <v>35</v>
      </c>
      <c r="C103" s="31" t="s">
        <v>427</v>
      </c>
      <c r="D103" s="712" t="s">
        <v>428</v>
      </c>
      <c r="E103" s="707">
        <f>E104+E105</f>
        <v>6145</v>
      </c>
      <c r="F103" s="226">
        <v>5329</v>
      </c>
      <c r="G103" s="226"/>
      <c r="H103" s="598"/>
      <c r="I103" s="154"/>
    </row>
    <row r="104" spans="2:9" ht="34.5" customHeight="1">
      <c r="B104" s="140">
        <v>350</v>
      </c>
      <c r="C104" s="32" t="s">
        <v>429</v>
      </c>
      <c r="D104" s="712" t="s">
        <v>430</v>
      </c>
      <c r="E104" s="597"/>
      <c r="F104" s="226"/>
      <c r="G104" s="226"/>
      <c r="H104" s="598"/>
      <c r="I104" s="154"/>
    </row>
    <row r="105" spans="2:9" ht="34.5" customHeight="1">
      <c r="B105" s="140">
        <v>351</v>
      </c>
      <c r="C105" s="32" t="s">
        <v>431</v>
      </c>
      <c r="D105" s="712" t="s">
        <v>432</v>
      </c>
      <c r="E105" s="597">
        <v>6145</v>
      </c>
      <c r="F105" s="226">
        <v>4939</v>
      </c>
      <c r="G105" s="226"/>
      <c r="H105" s="598"/>
      <c r="I105" s="154"/>
    </row>
    <row r="106" spans="2:9" ht="34.5" customHeight="1">
      <c r="B106" s="142"/>
      <c r="C106" s="31" t="s">
        <v>433</v>
      </c>
      <c r="D106" s="712" t="s">
        <v>434</v>
      </c>
      <c r="E106" s="597">
        <f>E107+E114</f>
        <v>22090</v>
      </c>
      <c r="F106" s="226">
        <f>F107+F114</f>
        <v>21750</v>
      </c>
      <c r="G106" s="226">
        <f>G107+G114</f>
        <v>20000</v>
      </c>
      <c r="H106" s="598">
        <f>H107+H114</f>
        <v>18300</v>
      </c>
      <c r="I106" s="154"/>
    </row>
    <row r="107" spans="2:9" ht="34.5" customHeight="1">
      <c r="B107" s="142">
        <v>40</v>
      </c>
      <c r="C107" s="31" t="s">
        <v>435</v>
      </c>
      <c r="D107" s="712" t="s">
        <v>436</v>
      </c>
      <c r="E107" s="597">
        <f>E108+E109+E110+E111+E112+E113</f>
        <v>22090</v>
      </c>
      <c r="F107" s="226">
        <f>F108+F109+F110+F111+F112+F113</f>
        <v>21750</v>
      </c>
      <c r="G107" s="226">
        <f>G108+G109+G110+G111+G112+G113</f>
        <v>20000</v>
      </c>
      <c r="H107" s="598">
        <f>H108+H109+H110+H111+H112+H113</f>
        <v>18300</v>
      </c>
      <c r="I107" s="154"/>
    </row>
    <row r="108" spans="2:9" ht="34.5" customHeight="1">
      <c r="B108" s="140">
        <v>400</v>
      </c>
      <c r="C108" s="32" t="s">
        <v>175</v>
      </c>
      <c r="D108" s="712" t="s">
        <v>437</v>
      </c>
      <c r="E108" s="597"/>
      <c r="F108" s="226"/>
      <c r="G108" s="226"/>
      <c r="H108" s="598"/>
      <c r="I108" s="154"/>
    </row>
    <row r="109" spans="2:9" ht="34.5" customHeight="1">
      <c r="B109" s="140">
        <v>401</v>
      </c>
      <c r="C109" s="32" t="s">
        <v>438</v>
      </c>
      <c r="D109" s="712" t="s">
        <v>439</v>
      </c>
      <c r="E109" s="597"/>
      <c r="F109" s="226"/>
      <c r="G109" s="226"/>
      <c r="H109" s="598"/>
      <c r="I109" s="154"/>
    </row>
    <row r="110" spans="2:9" ht="34.5" customHeight="1">
      <c r="B110" s="140">
        <v>403</v>
      </c>
      <c r="C110" s="32" t="s">
        <v>176</v>
      </c>
      <c r="D110" s="712" t="s">
        <v>440</v>
      </c>
      <c r="E110" s="597"/>
      <c r="F110" s="226"/>
      <c r="G110" s="226"/>
      <c r="H110" s="598"/>
      <c r="I110" s="154"/>
    </row>
    <row r="111" spans="2:9" ht="34.5" customHeight="1">
      <c r="B111" s="140">
        <v>404</v>
      </c>
      <c r="C111" s="32" t="s">
        <v>177</v>
      </c>
      <c r="D111" s="712" t="s">
        <v>441</v>
      </c>
      <c r="E111" s="597">
        <v>7750</v>
      </c>
      <c r="F111" s="226">
        <v>7750</v>
      </c>
      <c r="G111" s="226">
        <v>7000</v>
      </c>
      <c r="H111" s="598">
        <v>6500</v>
      </c>
      <c r="I111" s="154"/>
    </row>
    <row r="112" spans="2:9" ht="34.5" customHeight="1">
      <c r="B112" s="140">
        <v>405</v>
      </c>
      <c r="C112" s="32" t="s">
        <v>442</v>
      </c>
      <c r="D112" s="712" t="s">
        <v>443</v>
      </c>
      <c r="E112" s="597">
        <v>9000</v>
      </c>
      <c r="F112" s="226">
        <v>9000</v>
      </c>
      <c r="G112" s="226">
        <v>8000</v>
      </c>
      <c r="H112" s="598">
        <v>7000</v>
      </c>
      <c r="I112" s="154"/>
    </row>
    <row r="113" spans="2:9" ht="34.5" customHeight="1">
      <c r="B113" s="140" t="s">
        <v>178</v>
      </c>
      <c r="C113" s="32" t="s">
        <v>179</v>
      </c>
      <c r="D113" s="712" t="s">
        <v>444</v>
      </c>
      <c r="E113" s="597">
        <v>5340</v>
      </c>
      <c r="F113" s="226">
        <v>5000</v>
      </c>
      <c r="G113" s="226">
        <v>5000</v>
      </c>
      <c r="H113" s="598">
        <v>4800</v>
      </c>
      <c r="I113" s="154"/>
    </row>
    <row r="114" spans="2:9" ht="34.5" customHeight="1">
      <c r="B114" s="142">
        <v>41</v>
      </c>
      <c r="C114" s="31" t="s">
        <v>445</v>
      </c>
      <c r="D114" s="712" t="s">
        <v>446</v>
      </c>
      <c r="E114" s="597">
        <f>E115+E116+E117+E118+E119+E120+E121+E122</f>
        <v>0</v>
      </c>
      <c r="F114" s="226">
        <f>F115+F116+F117+F118+F119+F120+F121+F122</f>
        <v>0</v>
      </c>
      <c r="G114" s="226">
        <f>G115+G116+G117+G118+G119+G120+G121+G122</f>
        <v>0</v>
      </c>
      <c r="H114" s="598">
        <f>H115+H116+H117+H118+H119+H120+H121+H122</f>
        <v>0</v>
      </c>
      <c r="I114" s="154"/>
    </row>
    <row r="115" spans="2:9" ht="34.5" customHeight="1">
      <c r="B115" s="140">
        <v>410</v>
      </c>
      <c r="C115" s="32" t="s">
        <v>180</v>
      </c>
      <c r="D115" s="712" t="s">
        <v>447</v>
      </c>
      <c r="E115" s="597"/>
      <c r="F115" s="226"/>
      <c r="G115" s="226"/>
      <c r="H115" s="598"/>
      <c r="I115" s="154"/>
    </row>
    <row r="116" spans="2:9" ht="34.5" customHeight="1">
      <c r="B116" s="140">
        <v>411</v>
      </c>
      <c r="C116" s="32" t="s">
        <v>181</v>
      </c>
      <c r="D116" s="712" t="s">
        <v>448</v>
      </c>
      <c r="E116" s="597"/>
      <c r="F116" s="226"/>
      <c r="G116" s="226"/>
      <c r="H116" s="598"/>
      <c r="I116" s="154"/>
    </row>
    <row r="117" spans="2:9" ht="34.5" customHeight="1">
      <c r="B117" s="140">
        <v>412</v>
      </c>
      <c r="C117" s="32" t="s">
        <v>449</v>
      </c>
      <c r="D117" s="712" t="s">
        <v>450</v>
      </c>
      <c r="E117" s="597"/>
      <c r="F117" s="226"/>
      <c r="G117" s="226"/>
      <c r="H117" s="598"/>
      <c r="I117" s="154"/>
    </row>
    <row r="118" spans="2:9" ht="34.5" customHeight="1">
      <c r="B118" s="140">
        <v>413</v>
      </c>
      <c r="C118" s="32" t="s">
        <v>451</v>
      </c>
      <c r="D118" s="712" t="s">
        <v>452</v>
      </c>
      <c r="E118" s="597"/>
      <c r="F118" s="226"/>
      <c r="G118" s="226"/>
      <c r="H118" s="598"/>
      <c r="I118" s="154"/>
    </row>
    <row r="119" spans="2:9" ht="34.5" customHeight="1">
      <c r="B119" s="140">
        <v>414</v>
      </c>
      <c r="C119" s="32" t="s">
        <v>453</v>
      </c>
      <c r="D119" s="712" t="s">
        <v>454</v>
      </c>
      <c r="E119" s="597"/>
      <c r="F119" s="226"/>
      <c r="G119" s="226"/>
      <c r="H119" s="598"/>
      <c r="I119" s="154"/>
    </row>
    <row r="120" spans="2:9" ht="34.5" customHeight="1">
      <c r="B120" s="140">
        <v>415</v>
      </c>
      <c r="C120" s="32" t="s">
        <v>455</v>
      </c>
      <c r="D120" s="712" t="s">
        <v>456</v>
      </c>
      <c r="E120" s="597"/>
      <c r="F120" s="226"/>
      <c r="G120" s="226"/>
      <c r="H120" s="598"/>
      <c r="I120" s="154"/>
    </row>
    <row r="121" spans="2:9" ht="34.5" customHeight="1">
      <c r="B121" s="140">
        <v>416</v>
      </c>
      <c r="C121" s="32" t="s">
        <v>457</v>
      </c>
      <c r="D121" s="712" t="s">
        <v>458</v>
      </c>
      <c r="E121" s="597"/>
      <c r="F121" s="226"/>
      <c r="G121" s="226"/>
      <c r="H121" s="598"/>
      <c r="I121" s="154"/>
    </row>
    <row r="122" spans="2:9" ht="34.5" customHeight="1">
      <c r="B122" s="140">
        <v>419</v>
      </c>
      <c r="C122" s="32" t="s">
        <v>459</v>
      </c>
      <c r="D122" s="712" t="s">
        <v>460</v>
      </c>
      <c r="E122" s="597"/>
      <c r="F122" s="226"/>
      <c r="G122" s="226"/>
      <c r="H122" s="598"/>
      <c r="I122" s="154"/>
    </row>
    <row r="123" spans="2:9" ht="34.5" customHeight="1">
      <c r="B123" s="142">
        <v>498</v>
      </c>
      <c r="C123" s="31" t="s">
        <v>461</v>
      </c>
      <c r="D123" s="712" t="s">
        <v>462</v>
      </c>
      <c r="E123" s="597"/>
      <c r="F123" s="226"/>
      <c r="G123" s="226"/>
      <c r="H123" s="598"/>
      <c r="I123" s="154"/>
    </row>
    <row r="124" spans="2:9" ht="34.5" customHeight="1">
      <c r="B124" s="142" t="s">
        <v>463</v>
      </c>
      <c r="C124" s="31" t="s">
        <v>464</v>
      </c>
      <c r="D124" s="712" t="s">
        <v>465</v>
      </c>
      <c r="E124" s="597">
        <f>E125+E132+E133+E141+E142+E143+E144</f>
        <v>73823</v>
      </c>
      <c r="F124" s="226">
        <f>F125+F132+F133+F141+F142+F143+F144</f>
        <v>75690</v>
      </c>
      <c r="G124" s="226">
        <f>G125+G132+G133+G141+G142+G143+G144</f>
        <v>77414</v>
      </c>
      <c r="H124" s="598">
        <f>H125+H132+H133+H141+H142+H143+H144</f>
        <v>79383</v>
      </c>
      <c r="I124" s="154"/>
    </row>
    <row r="125" spans="2:9" ht="34.5" customHeight="1">
      <c r="B125" s="142">
        <v>42</v>
      </c>
      <c r="C125" s="31" t="s">
        <v>466</v>
      </c>
      <c r="D125" s="712" t="s">
        <v>467</v>
      </c>
      <c r="E125" s="597">
        <f>E126+E127+E128+E129+E130+E131</f>
        <v>0</v>
      </c>
      <c r="F125" s="226">
        <f>F126+F127+F128+F129+F130+F131</f>
        <v>0</v>
      </c>
      <c r="G125" s="226">
        <f>G126+G127+G128+G129+G130+G131</f>
        <v>0</v>
      </c>
      <c r="H125" s="598">
        <f>H126+H127+H128+H129+H130+H131</f>
        <v>0</v>
      </c>
      <c r="I125" s="154"/>
    </row>
    <row r="126" spans="2:9" ht="34.5" customHeight="1">
      <c r="B126" s="140">
        <v>420</v>
      </c>
      <c r="C126" s="32" t="s">
        <v>468</v>
      </c>
      <c r="D126" s="712" t="s">
        <v>469</v>
      </c>
      <c r="E126" s="597"/>
      <c r="F126" s="226"/>
      <c r="G126" s="226"/>
      <c r="H126" s="598"/>
      <c r="I126" s="154"/>
    </row>
    <row r="127" spans="2:9" ht="34.5" customHeight="1">
      <c r="B127" s="140">
        <v>421</v>
      </c>
      <c r="C127" s="32" t="s">
        <v>470</v>
      </c>
      <c r="D127" s="712" t="s">
        <v>471</v>
      </c>
      <c r="E127" s="597"/>
      <c r="F127" s="226"/>
      <c r="G127" s="226"/>
      <c r="H127" s="598"/>
      <c r="I127" s="154"/>
    </row>
    <row r="128" spans="2:9" ht="34.5" customHeight="1">
      <c r="B128" s="140">
        <v>422</v>
      </c>
      <c r="C128" s="32" t="s">
        <v>384</v>
      </c>
      <c r="D128" s="712" t="s">
        <v>472</v>
      </c>
      <c r="E128" s="597"/>
      <c r="F128" s="226"/>
      <c r="G128" s="226"/>
      <c r="H128" s="598"/>
      <c r="I128" s="154"/>
    </row>
    <row r="129" spans="2:8" ht="34.5" customHeight="1">
      <c r="B129" s="140">
        <v>423</v>
      </c>
      <c r="C129" s="32" t="s">
        <v>386</v>
      </c>
      <c r="D129" s="712" t="s">
        <v>473</v>
      </c>
      <c r="E129" s="597"/>
      <c r="F129" s="226"/>
      <c r="G129" s="226"/>
      <c r="H129" s="598"/>
    </row>
    <row r="130" spans="2:8" ht="34.5" customHeight="1">
      <c r="B130" s="140">
        <v>427</v>
      </c>
      <c r="C130" s="32" t="s">
        <v>474</v>
      </c>
      <c r="D130" s="712" t="s">
        <v>475</v>
      </c>
      <c r="E130" s="597"/>
      <c r="F130" s="226"/>
      <c r="G130" s="226"/>
      <c r="H130" s="598"/>
    </row>
    <row r="131" spans="2:8" ht="34.5" customHeight="1">
      <c r="B131" s="140" t="s">
        <v>476</v>
      </c>
      <c r="C131" s="32" t="s">
        <v>477</v>
      </c>
      <c r="D131" s="712" t="s">
        <v>478</v>
      </c>
      <c r="E131" s="597"/>
      <c r="F131" s="226"/>
      <c r="G131" s="226"/>
      <c r="H131" s="598"/>
    </row>
    <row r="132" spans="2:8" ht="34.5" customHeight="1">
      <c r="B132" s="142">
        <v>430</v>
      </c>
      <c r="C132" s="31" t="s">
        <v>479</v>
      </c>
      <c r="D132" s="712" t="s">
        <v>480</v>
      </c>
      <c r="E132" s="597">
        <v>2900</v>
      </c>
      <c r="F132" s="226">
        <v>2800</v>
      </c>
      <c r="G132" s="226">
        <v>11000</v>
      </c>
      <c r="H132" s="598">
        <v>1000</v>
      </c>
    </row>
    <row r="133" spans="2:8" ht="34.5" customHeight="1">
      <c r="B133" s="142" t="s">
        <v>481</v>
      </c>
      <c r="C133" s="31" t="s">
        <v>482</v>
      </c>
      <c r="D133" s="712" t="s">
        <v>483</v>
      </c>
      <c r="E133" s="597">
        <f>E134+E135+E136+E137+E138+E139+E140</f>
        <v>17423</v>
      </c>
      <c r="F133" s="226">
        <f>F134+F135+F136+F137+F138+F139+F140</f>
        <v>19390</v>
      </c>
      <c r="G133" s="226">
        <f>G134+G135+G136+G137+G138+G139+G140</f>
        <v>9914</v>
      </c>
      <c r="H133" s="226">
        <f>H134+H135+H136+H137+H138+H139+H140</f>
        <v>22000</v>
      </c>
    </row>
    <row r="134" spans="2:8" ht="34.5" customHeight="1">
      <c r="B134" s="140">
        <v>431</v>
      </c>
      <c r="C134" s="32" t="s">
        <v>484</v>
      </c>
      <c r="D134" s="712" t="s">
        <v>485</v>
      </c>
      <c r="E134" s="597"/>
      <c r="F134" s="226"/>
      <c r="G134" s="226"/>
      <c r="H134" s="598"/>
    </row>
    <row r="135" spans="2:8" ht="34.5" customHeight="1">
      <c r="B135" s="140">
        <v>432</v>
      </c>
      <c r="C135" s="32" t="s">
        <v>486</v>
      </c>
      <c r="D135" s="712" t="s">
        <v>487</v>
      </c>
      <c r="E135" s="597"/>
      <c r="F135" s="226"/>
      <c r="G135" s="226"/>
      <c r="H135" s="598"/>
    </row>
    <row r="136" spans="2:8" ht="34.5" customHeight="1">
      <c r="B136" s="140">
        <v>433</v>
      </c>
      <c r="C136" s="32" t="s">
        <v>488</v>
      </c>
      <c r="D136" s="712" t="s">
        <v>489</v>
      </c>
      <c r="E136" s="597"/>
      <c r="F136" s="226"/>
      <c r="G136" s="226"/>
      <c r="H136" s="598"/>
    </row>
    <row r="137" spans="2:8" ht="34.5" customHeight="1">
      <c r="B137" s="140">
        <v>434</v>
      </c>
      <c r="C137" s="32" t="s">
        <v>490</v>
      </c>
      <c r="D137" s="712" t="s">
        <v>491</v>
      </c>
      <c r="E137" s="597"/>
      <c r="F137" s="226"/>
      <c r="G137" s="226"/>
      <c r="H137" s="598"/>
    </row>
    <row r="138" spans="2:8" ht="34.5" customHeight="1">
      <c r="B138" s="140">
        <v>435</v>
      </c>
      <c r="C138" s="32" t="s">
        <v>492</v>
      </c>
      <c r="D138" s="712" t="s">
        <v>493</v>
      </c>
      <c r="E138" s="597">
        <v>17423</v>
      </c>
      <c r="F138" s="226">
        <v>19390</v>
      </c>
      <c r="G138" s="226">
        <v>9914</v>
      </c>
      <c r="H138" s="598">
        <v>22000</v>
      </c>
    </row>
    <row r="139" spans="2:8" ht="34.5" customHeight="1">
      <c r="B139" s="140">
        <v>436</v>
      </c>
      <c r="C139" s="32" t="s">
        <v>494</v>
      </c>
      <c r="D139" s="712" t="s">
        <v>495</v>
      </c>
      <c r="E139" s="597"/>
      <c r="F139" s="226"/>
      <c r="G139" s="226"/>
      <c r="H139" s="598"/>
    </row>
    <row r="140" spans="2:8" ht="34.5" customHeight="1">
      <c r="B140" s="140">
        <v>439</v>
      </c>
      <c r="C140" s="32" t="s">
        <v>496</v>
      </c>
      <c r="D140" s="712" t="s">
        <v>497</v>
      </c>
      <c r="E140" s="597"/>
      <c r="F140" s="226"/>
      <c r="G140" s="226"/>
      <c r="H140" s="598"/>
    </row>
    <row r="141" spans="2:8" ht="34.5" customHeight="1">
      <c r="B141" s="142" t="s">
        <v>498</v>
      </c>
      <c r="C141" s="31" t="s">
        <v>499</v>
      </c>
      <c r="D141" s="712" t="s">
        <v>500</v>
      </c>
      <c r="E141" s="597">
        <v>48000</v>
      </c>
      <c r="F141" s="226">
        <v>48000</v>
      </c>
      <c r="G141" s="226">
        <v>46000</v>
      </c>
      <c r="H141" s="598">
        <v>45383</v>
      </c>
    </row>
    <row r="142" spans="2:8" ht="34.5" customHeight="1">
      <c r="B142" s="142">
        <v>47</v>
      </c>
      <c r="C142" s="31" t="s">
        <v>501</v>
      </c>
      <c r="D142" s="712" t="s">
        <v>502</v>
      </c>
      <c r="E142" s="597"/>
      <c r="F142" s="226"/>
      <c r="G142" s="226">
        <v>1000</v>
      </c>
      <c r="H142" s="598">
        <v>1000</v>
      </c>
    </row>
    <row r="143" spans="2:8" ht="34.5" customHeight="1">
      <c r="B143" s="142">
        <v>48</v>
      </c>
      <c r="C143" s="31" t="s">
        <v>503</v>
      </c>
      <c r="D143" s="712" t="s">
        <v>504</v>
      </c>
      <c r="E143" s="597">
        <v>500</v>
      </c>
      <c r="F143" s="226">
        <v>500</v>
      </c>
      <c r="G143" s="226">
        <v>500</v>
      </c>
      <c r="H143" s="598">
        <v>500</v>
      </c>
    </row>
    <row r="144" spans="2:11" ht="34.5" customHeight="1">
      <c r="B144" s="142" t="s">
        <v>182</v>
      </c>
      <c r="C144" s="31" t="s">
        <v>505</v>
      </c>
      <c r="D144" s="712" t="s">
        <v>506</v>
      </c>
      <c r="E144" s="597">
        <v>5000</v>
      </c>
      <c r="F144" s="226">
        <v>5000</v>
      </c>
      <c r="G144" s="226">
        <v>9000</v>
      </c>
      <c r="H144" s="598">
        <v>9500</v>
      </c>
      <c r="K144" s="595"/>
    </row>
    <row r="145" spans="2:8" ht="53.25" customHeight="1">
      <c r="B145" s="142"/>
      <c r="C145" s="31" t="s">
        <v>507</v>
      </c>
      <c r="D145" s="712" t="s">
        <v>508</v>
      </c>
      <c r="E145" s="597"/>
      <c r="F145" s="226"/>
      <c r="G145" s="226"/>
      <c r="H145" s="598"/>
    </row>
    <row r="146" spans="2:14" ht="34.5" customHeight="1">
      <c r="B146" s="142"/>
      <c r="C146" s="31" t="s">
        <v>509</v>
      </c>
      <c r="D146" s="712" t="s">
        <v>510</v>
      </c>
      <c r="E146" s="597">
        <f>E106+E124+E123+E83-E145</f>
        <v>341440</v>
      </c>
      <c r="F146" s="226">
        <f>F106+F124+F123+F83-F145</f>
        <v>343783</v>
      </c>
      <c r="G146" s="226">
        <f>G106+G124+G123+G83-G145</f>
        <v>355528</v>
      </c>
      <c r="H146" s="226">
        <f>H106+H124+H123+H83-H145</f>
        <v>350858</v>
      </c>
      <c r="K146" s="595"/>
      <c r="L146" s="595"/>
      <c r="M146" s="595"/>
      <c r="N146" s="595"/>
    </row>
    <row r="147" spans="2:13" ht="34.5" customHeight="1" thickBot="1">
      <c r="B147" s="143">
        <v>89</v>
      </c>
      <c r="C147" s="144" t="s">
        <v>511</v>
      </c>
      <c r="D147" s="716" t="s">
        <v>512</v>
      </c>
      <c r="E147" s="689">
        <v>127700</v>
      </c>
      <c r="F147" s="690">
        <v>128000</v>
      </c>
      <c r="G147" s="690">
        <v>128000</v>
      </c>
      <c r="H147" s="691">
        <v>128400</v>
      </c>
      <c r="M147" s="595"/>
    </row>
    <row r="149" spans="2:7" ht="15.75">
      <c r="B149" s="1"/>
      <c r="C149" s="1"/>
      <c r="D149" s="1"/>
      <c r="F149" s="595"/>
      <c r="G149" s="595"/>
    </row>
    <row r="150" spans="2:8" ht="18.75">
      <c r="B150" s="1"/>
      <c r="C150" s="1"/>
      <c r="D150" s="151"/>
      <c r="F150" s="595"/>
      <c r="G150" s="595"/>
      <c r="H150" s="595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H86"/>
  <sheetViews>
    <sheetView showGridLines="0" view="pageBreakPreview" zoomScale="60" zoomScaleNormal="55" workbookViewId="0" topLeftCell="B49">
      <selection activeCell="H41" sqref="H4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547"/>
      <c r="C1" s="547"/>
      <c r="D1" s="547"/>
      <c r="E1" s="548"/>
      <c r="F1" s="548"/>
      <c r="G1" s="548"/>
      <c r="H1" s="548"/>
    </row>
    <row r="2" spans="2:8" ht="42" customHeight="1">
      <c r="B2" s="547"/>
      <c r="C2" s="547"/>
      <c r="D2" s="547"/>
      <c r="E2" s="548"/>
      <c r="F2" s="548"/>
      <c r="G2" s="548"/>
      <c r="H2" s="549" t="s">
        <v>697</v>
      </c>
    </row>
    <row r="3" spans="2:8" ht="25.5">
      <c r="B3" s="550"/>
      <c r="C3" s="548"/>
      <c r="D3" s="548"/>
      <c r="E3" s="548"/>
      <c r="F3" s="548"/>
      <c r="G3" s="548"/>
      <c r="H3" s="548"/>
    </row>
    <row r="4" spans="2:8" ht="27" customHeight="1">
      <c r="B4" s="799" t="s">
        <v>892</v>
      </c>
      <c r="C4" s="799"/>
      <c r="D4" s="799"/>
      <c r="E4" s="799"/>
      <c r="F4" s="799"/>
      <c r="G4" s="799"/>
      <c r="H4" s="799"/>
    </row>
    <row r="5" spans="2:8" ht="32.25" customHeight="1" hidden="1" thickBot="1">
      <c r="B5" s="547"/>
      <c r="C5" s="547"/>
      <c r="D5" s="547"/>
      <c r="E5" s="547"/>
      <c r="F5" s="547"/>
      <c r="G5" s="547"/>
      <c r="H5" s="547"/>
    </row>
    <row r="6" spans="2:8" ht="15.75" customHeight="1" hidden="1">
      <c r="B6" s="547"/>
      <c r="C6" s="547"/>
      <c r="D6" s="547"/>
      <c r="E6" s="547"/>
      <c r="F6" s="547"/>
      <c r="G6" s="547"/>
      <c r="H6" s="547"/>
    </row>
    <row r="7" spans="2:8" ht="24.75" customHeight="1" thickBot="1">
      <c r="B7" s="547"/>
      <c r="C7" s="547"/>
      <c r="D7" s="547"/>
      <c r="E7" s="551"/>
      <c r="F7" s="551"/>
      <c r="G7" s="551"/>
      <c r="H7" s="552" t="s">
        <v>614</v>
      </c>
    </row>
    <row r="8" spans="2:8" ht="44.25" customHeight="1">
      <c r="B8" s="790" t="s">
        <v>581</v>
      </c>
      <c r="C8" s="792" t="s">
        <v>702</v>
      </c>
      <c r="D8" s="794" t="s">
        <v>582</v>
      </c>
      <c r="E8" s="796" t="s">
        <v>183</v>
      </c>
      <c r="F8" s="797"/>
      <c r="G8" s="797"/>
      <c r="H8" s="798"/>
    </row>
    <row r="9" spans="2:8" ht="77.25" customHeight="1" thickBot="1">
      <c r="B9" s="791"/>
      <c r="C9" s="793"/>
      <c r="D9" s="795"/>
      <c r="E9" s="553" t="s">
        <v>880</v>
      </c>
      <c r="F9" s="553" t="s">
        <v>881</v>
      </c>
      <c r="G9" s="553" t="s">
        <v>882</v>
      </c>
      <c r="H9" s="554" t="s">
        <v>883</v>
      </c>
    </row>
    <row r="10" spans="2:8" s="132" customFormat="1" ht="21" customHeight="1">
      <c r="B10" s="555">
        <v>1</v>
      </c>
      <c r="C10" s="556">
        <v>2</v>
      </c>
      <c r="D10" s="557">
        <v>3</v>
      </c>
      <c r="E10" s="558">
        <v>4</v>
      </c>
      <c r="F10" s="558">
        <v>5</v>
      </c>
      <c r="G10" s="558">
        <v>6</v>
      </c>
      <c r="H10" s="559">
        <v>7</v>
      </c>
    </row>
    <row r="11" spans="2:8" s="133" customFormat="1" ht="34.5" customHeight="1">
      <c r="B11" s="560"/>
      <c r="C11" s="561" t="s">
        <v>225</v>
      </c>
      <c r="D11" s="562"/>
      <c r="E11" s="563"/>
      <c r="F11" s="563"/>
      <c r="G11" s="563"/>
      <c r="H11" s="564"/>
    </row>
    <row r="12" spans="2:8" s="134" customFormat="1" ht="70.5" customHeight="1">
      <c r="B12" s="565" t="s">
        <v>226</v>
      </c>
      <c r="C12" s="566" t="s">
        <v>227</v>
      </c>
      <c r="D12" s="567">
        <v>1001</v>
      </c>
      <c r="E12" s="563">
        <f>E13+E20+E27+E28</f>
        <v>51730</v>
      </c>
      <c r="F12" s="563">
        <f>F13+F20+F27+F28</f>
        <v>114750</v>
      </c>
      <c r="G12" s="563">
        <f>G13+G20+G27+G28</f>
        <v>198500</v>
      </c>
      <c r="H12" s="563">
        <f>H13+H20+H27+H28</f>
        <v>276583</v>
      </c>
    </row>
    <row r="13" spans="2:8" s="133" customFormat="1" ht="47.25" customHeight="1">
      <c r="B13" s="565">
        <v>60</v>
      </c>
      <c r="C13" s="566" t="s">
        <v>228</v>
      </c>
      <c r="D13" s="567">
        <v>1002</v>
      </c>
      <c r="E13" s="563">
        <f>E14+E15+E16+E17+E18+E19</f>
        <v>1000</v>
      </c>
      <c r="F13" s="563">
        <f>F14+F15+F16+F17+F18+F19</f>
        <v>3000</v>
      </c>
      <c r="G13" s="563">
        <f>G14+G15+G16+G17+G18+G19</f>
        <v>5500</v>
      </c>
      <c r="H13" s="563">
        <f>H14+H15+H16+H17+H18+H19</f>
        <v>9300</v>
      </c>
    </row>
    <row r="14" spans="2:8" s="133" customFormat="1" ht="57" customHeight="1">
      <c r="B14" s="568">
        <v>600</v>
      </c>
      <c r="C14" s="569" t="s">
        <v>229</v>
      </c>
      <c r="D14" s="546">
        <v>1003</v>
      </c>
      <c r="E14" s="563"/>
      <c r="F14" s="563"/>
      <c r="G14" s="563"/>
      <c r="H14" s="564"/>
    </row>
    <row r="15" spans="2:8" s="133" customFormat="1" ht="51.75" customHeight="1">
      <c r="B15" s="568">
        <v>601</v>
      </c>
      <c r="C15" s="569" t="s">
        <v>230</v>
      </c>
      <c r="D15" s="546">
        <v>1004</v>
      </c>
      <c r="E15" s="563"/>
      <c r="F15" s="563"/>
      <c r="G15" s="563"/>
      <c r="H15" s="564"/>
    </row>
    <row r="16" spans="2:8" s="133" customFormat="1" ht="52.5" customHeight="1">
      <c r="B16" s="568">
        <v>602</v>
      </c>
      <c r="C16" s="569" t="s">
        <v>231</v>
      </c>
      <c r="D16" s="546">
        <v>1005</v>
      </c>
      <c r="E16" s="563"/>
      <c r="F16" s="563"/>
      <c r="G16" s="563"/>
      <c r="H16" s="564"/>
    </row>
    <row r="17" spans="2:8" s="133" customFormat="1" ht="49.5" customHeight="1">
      <c r="B17" s="568">
        <v>603</v>
      </c>
      <c r="C17" s="569" t="s">
        <v>232</v>
      </c>
      <c r="D17" s="546">
        <v>1006</v>
      </c>
      <c r="E17" s="563"/>
      <c r="F17" s="563"/>
      <c r="G17" s="563"/>
      <c r="H17" s="564"/>
    </row>
    <row r="18" spans="2:8" s="133" customFormat="1" ht="34.5" customHeight="1">
      <c r="B18" s="568">
        <v>604</v>
      </c>
      <c r="C18" s="569" t="s">
        <v>233</v>
      </c>
      <c r="D18" s="546">
        <v>1007</v>
      </c>
      <c r="E18" s="694">
        <v>1000</v>
      </c>
      <c r="F18" s="694">
        <v>3000</v>
      </c>
      <c r="G18" s="694">
        <v>5500</v>
      </c>
      <c r="H18" s="695">
        <v>9300</v>
      </c>
    </row>
    <row r="19" spans="2:8" s="133" customFormat="1" ht="34.5" customHeight="1">
      <c r="B19" s="568">
        <v>605</v>
      </c>
      <c r="C19" s="569" t="s">
        <v>234</v>
      </c>
      <c r="D19" s="546">
        <v>1008</v>
      </c>
      <c r="E19" s="563"/>
      <c r="F19" s="563"/>
      <c r="G19" s="563"/>
      <c r="H19" s="695"/>
    </row>
    <row r="20" spans="2:8" s="133" customFormat="1" ht="53.25" customHeight="1">
      <c r="B20" s="565">
        <v>61</v>
      </c>
      <c r="C20" s="566" t="s">
        <v>235</v>
      </c>
      <c r="D20" s="567">
        <v>1009</v>
      </c>
      <c r="E20" s="563">
        <f>E21+E22+E23+E24+E25+E26</f>
        <v>50000</v>
      </c>
      <c r="F20" s="563">
        <f>F21+F22+F23+F24+F25+F26</f>
        <v>110000</v>
      </c>
      <c r="G20" s="563">
        <f>G21+G22+G23+G24+G25+G26</f>
        <v>190000</v>
      </c>
      <c r="H20" s="694">
        <f>H21+H22+H23+H24+H25+H26</f>
        <v>261760</v>
      </c>
    </row>
    <row r="21" spans="2:8" s="133" customFormat="1" ht="51.75" customHeight="1">
      <c r="B21" s="568">
        <v>610</v>
      </c>
      <c r="C21" s="569" t="s">
        <v>236</v>
      </c>
      <c r="D21" s="546">
        <v>1010</v>
      </c>
      <c r="E21" s="563"/>
      <c r="F21" s="563"/>
      <c r="G21" s="563"/>
      <c r="H21" s="695"/>
    </row>
    <row r="22" spans="2:8" s="133" customFormat="1" ht="51.75" customHeight="1">
      <c r="B22" s="568">
        <v>611</v>
      </c>
      <c r="C22" s="569" t="s">
        <v>237</v>
      </c>
      <c r="D22" s="546">
        <v>1011</v>
      </c>
      <c r="E22" s="563"/>
      <c r="F22" s="563"/>
      <c r="G22" s="563"/>
      <c r="H22" s="695"/>
    </row>
    <row r="23" spans="2:8" s="133" customFormat="1" ht="60" customHeight="1">
      <c r="B23" s="568">
        <v>612</v>
      </c>
      <c r="C23" s="569" t="s">
        <v>238</v>
      </c>
      <c r="D23" s="546">
        <v>1012</v>
      </c>
      <c r="E23" s="563"/>
      <c r="F23" s="563"/>
      <c r="G23" s="563"/>
      <c r="H23" s="695"/>
    </row>
    <row r="24" spans="2:8" s="133" customFormat="1" ht="51" customHeight="1">
      <c r="B24" s="568">
        <v>613</v>
      </c>
      <c r="C24" s="569" t="s">
        <v>239</v>
      </c>
      <c r="D24" s="546">
        <v>1013</v>
      </c>
      <c r="E24" s="563"/>
      <c r="F24" s="563"/>
      <c r="G24" s="563"/>
      <c r="H24" s="695"/>
    </row>
    <row r="25" spans="2:8" s="133" customFormat="1" ht="49.5" customHeight="1">
      <c r="B25" s="568">
        <v>614</v>
      </c>
      <c r="C25" s="569" t="s">
        <v>240</v>
      </c>
      <c r="D25" s="546">
        <v>1014</v>
      </c>
      <c r="E25" s="694">
        <v>50000</v>
      </c>
      <c r="F25" s="694">
        <v>110000</v>
      </c>
      <c r="G25" s="694">
        <v>190000</v>
      </c>
      <c r="H25" s="695">
        <v>261760</v>
      </c>
    </row>
    <row r="26" spans="2:8" s="133" customFormat="1" ht="49.5" customHeight="1">
      <c r="B26" s="568">
        <v>615</v>
      </c>
      <c r="C26" s="569" t="s">
        <v>241</v>
      </c>
      <c r="D26" s="546">
        <v>1015</v>
      </c>
      <c r="E26" s="563"/>
      <c r="F26" s="563"/>
      <c r="G26" s="563"/>
      <c r="H26" s="695"/>
    </row>
    <row r="27" spans="2:8" s="133" customFormat="1" ht="49.5" customHeight="1">
      <c r="B27" s="568">
        <v>64</v>
      </c>
      <c r="C27" s="566" t="s">
        <v>242</v>
      </c>
      <c r="D27" s="567">
        <v>1016</v>
      </c>
      <c r="E27" s="563">
        <v>0</v>
      </c>
      <c r="F27" s="563">
        <v>300</v>
      </c>
      <c r="G27" s="694">
        <v>800</v>
      </c>
      <c r="H27" s="695">
        <v>2523</v>
      </c>
    </row>
    <row r="28" spans="2:8" s="133" customFormat="1" ht="34.5" customHeight="1">
      <c r="B28" s="568">
        <v>65</v>
      </c>
      <c r="C28" s="566" t="s">
        <v>243</v>
      </c>
      <c r="D28" s="546">
        <v>1017</v>
      </c>
      <c r="E28" s="563">
        <v>730</v>
      </c>
      <c r="F28" s="563">
        <v>1450</v>
      </c>
      <c r="G28" s="563">
        <v>2200</v>
      </c>
      <c r="H28" s="695">
        <v>3000</v>
      </c>
    </row>
    <row r="29" spans="2:8" s="133" customFormat="1" ht="34.5" customHeight="1">
      <c r="B29" s="565"/>
      <c r="C29" s="566" t="s">
        <v>244</v>
      </c>
      <c r="D29" s="570"/>
      <c r="E29" s="563"/>
      <c r="F29" s="563"/>
      <c r="G29" s="563"/>
      <c r="H29" s="564"/>
    </row>
    <row r="30" spans="2:8" s="133" customFormat="1" ht="51" customHeight="1">
      <c r="B30" s="565" t="s">
        <v>245</v>
      </c>
      <c r="C30" s="566" t="s">
        <v>246</v>
      </c>
      <c r="D30" s="567">
        <v>1018</v>
      </c>
      <c r="E30" s="563">
        <f>E31-E32+E33+E34+E35+E36+E37+E38+E39+E40+E41</f>
        <v>58575</v>
      </c>
      <c r="F30" s="563">
        <f>F31-F32+F33+F34+F35+F36+F37+F38+F39+F40+F41</f>
        <v>122679</v>
      </c>
      <c r="G30" s="563">
        <f>G31-G32+G33+G34+G35+G36+G37+G38+G39+G40+G41</f>
        <v>196765</v>
      </c>
      <c r="H30" s="563">
        <f>H31-H32+H33+H34+H35+H36+H37+H38+H39+H40+H41</f>
        <v>285662</v>
      </c>
    </row>
    <row r="31" spans="2:8" s="133" customFormat="1" ht="34.5" customHeight="1">
      <c r="B31" s="568">
        <v>50</v>
      </c>
      <c r="C31" s="569" t="s">
        <v>247</v>
      </c>
      <c r="D31" s="546">
        <v>1019</v>
      </c>
      <c r="E31" s="563">
        <v>600</v>
      </c>
      <c r="F31" s="563">
        <v>1800</v>
      </c>
      <c r="G31" s="563">
        <v>3300</v>
      </c>
      <c r="H31" s="564">
        <v>7500</v>
      </c>
    </row>
    <row r="32" spans="2:8" s="133" customFormat="1" ht="34.5" customHeight="1">
      <c r="B32" s="568">
        <v>62</v>
      </c>
      <c r="C32" s="569" t="s">
        <v>248</v>
      </c>
      <c r="D32" s="546">
        <v>1020</v>
      </c>
      <c r="E32" s="563">
        <v>0</v>
      </c>
      <c r="F32" s="563">
        <v>0</v>
      </c>
      <c r="G32" s="563">
        <v>1000</v>
      </c>
      <c r="H32" s="564">
        <v>1500</v>
      </c>
    </row>
    <row r="33" spans="2:8" s="133" customFormat="1" ht="51.75" customHeight="1">
      <c r="B33" s="568">
        <v>630</v>
      </c>
      <c r="C33" s="569" t="s">
        <v>249</v>
      </c>
      <c r="D33" s="546">
        <v>1021</v>
      </c>
      <c r="E33" s="563"/>
      <c r="F33" s="563"/>
      <c r="G33" s="563"/>
      <c r="H33" s="564"/>
    </row>
    <row r="34" spans="2:8" s="133" customFormat="1" ht="48" customHeight="1">
      <c r="B34" s="568">
        <v>631</v>
      </c>
      <c r="C34" s="569" t="s">
        <v>250</v>
      </c>
      <c r="D34" s="546">
        <v>1022</v>
      </c>
      <c r="E34" s="563"/>
      <c r="F34" s="563"/>
      <c r="G34" s="563"/>
      <c r="H34" s="564"/>
    </row>
    <row r="35" spans="2:8" s="133" customFormat="1" ht="51" customHeight="1">
      <c r="B35" s="568" t="s">
        <v>124</v>
      </c>
      <c r="C35" s="569" t="s">
        <v>251</v>
      </c>
      <c r="D35" s="546">
        <v>1023</v>
      </c>
      <c r="E35" s="563">
        <v>3000</v>
      </c>
      <c r="F35" s="563">
        <v>8000</v>
      </c>
      <c r="G35" s="563">
        <v>22000</v>
      </c>
      <c r="H35" s="564">
        <v>34575</v>
      </c>
    </row>
    <row r="36" spans="2:8" s="133" customFormat="1" ht="34.5" customHeight="1">
      <c r="B36" s="568">
        <v>513</v>
      </c>
      <c r="C36" s="569" t="s">
        <v>252</v>
      </c>
      <c r="D36" s="546">
        <v>1024</v>
      </c>
      <c r="E36" s="563">
        <v>6400</v>
      </c>
      <c r="F36" s="563">
        <v>12000</v>
      </c>
      <c r="G36" s="563">
        <v>19000</v>
      </c>
      <c r="H36" s="564">
        <v>25400</v>
      </c>
    </row>
    <row r="37" spans="2:8" s="133" customFormat="1" ht="54" customHeight="1">
      <c r="B37" s="568">
        <v>52</v>
      </c>
      <c r="C37" s="569" t="s">
        <v>253</v>
      </c>
      <c r="D37" s="546">
        <v>1025</v>
      </c>
      <c r="E37" s="563">
        <v>37675</v>
      </c>
      <c r="F37" s="563">
        <v>78189</v>
      </c>
      <c r="G37" s="563">
        <v>114875</v>
      </c>
      <c r="H37" s="564">
        <v>159868</v>
      </c>
    </row>
    <row r="38" spans="2:8" s="133" customFormat="1" ht="34.5" customHeight="1">
      <c r="B38" s="568">
        <v>53</v>
      </c>
      <c r="C38" s="569" t="s">
        <v>254</v>
      </c>
      <c r="D38" s="546">
        <v>1026</v>
      </c>
      <c r="E38" s="563">
        <v>1600</v>
      </c>
      <c r="F38" s="563">
        <v>4290</v>
      </c>
      <c r="G38" s="563">
        <v>6190</v>
      </c>
      <c r="H38" s="564">
        <v>11350</v>
      </c>
    </row>
    <row r="39" spans="2:8" s="133" customFormat="1" ht="34.5" customHeight="1">
      <c r="B39" s="568">
        <v>540</v>
      </c>
      <c r="C39" s="569" t="s">
        <v>255</v>
      </c>
      <c r="D39" s="546">
        <v>1027</v>
      </c>
      <c r="E39" s="563">
        <v>5300</v>
      </c>
      <c r="F39" s="563">
        <v>10400</v>
      </c>
      <c r="G39" s="563">
        <v>15400</v>
      </c>
      <c r="H39" s="564">
        <v>20300</v>
      </c>
    </row>
    <row r="40" spans="2:8" s="133" customFormat="1" ht="34.5" customHeight="1">
      <c r="B40" s="568" t="s">
        <v>125</v>
      </c>
      <c r="C40" s="569" t="s">
        <v>256</v>
      </c>
      <c r="D40" s="546">
        <v>1028</v>
      </c>
      <c r="E40" s="563"/>
      <c r="F40" s="563"/>
      <c r="G40" s="563"/>
      <c r="H40" s="564">
        <v>1000</v>
      </c>
    </row>
    <row r="41" spans="2:8" s="135" customFormat="1" ht="34.5" customHeight="1">
      <c r="B41" s="568">
        <v>55</v>
      </c>
      <c r="C41" s="569" t="s">
        <v>257</v>
      </c>
      <c r="D41" s="546">
        <v>1029</v>
      </c>
      <c r="E41" s="563">
        <v>4000</v>
      </c>
      <c r="F41" s="563">
        <v>8000</v>
      </c>
      <c r="G41" s="563">
        <v>17000</v>
      </c>
      <c r="H41" s="564">
        <v>27169</v>
      </c>
    </row>
    <row r="42" spans="2:8" s="135" customFormat="1" ht="34.5" customHeight="1">
      <c r="B42" s="565"/>
      <c r="C42" s="566" t="s">
        <v>258</v>
      </c>
      <c r="D42" s="567">
        <v>1030</v>
      </c>
      <c r="E42" s="563"/>
      <c r="F42" s="563"/>
      <c r="G42" s="563">
        <f>G12-G30</f>
        <v>1735</v>
      </c>
      <c r="H42" s="563"/>
    </row>
    <row r="43" spans="2:8" s="135" customFormat="1" ht="34.5" customHeight="1">
      <c r="B43" s="565"/>
      <c r="C43" s="566" t="s">
        <v>259</v>
      </c>
      <c r="D43" s="567">
        <v>1031</v>
      </c>
      <c r="E43" s="563">
        <f>E30-E12</f>
        <v>6845</v>
      </c>
      <c r="F43" s="563">
        <f>F30-F12</f>
        <v>7929</v>
      </c>
      <c r="G43" s="563"/>
      <c r="H43" s="563">
        <f>H30-H12</f>
        <v>9079</v>
      </c>
    </row>
    <row r="44" spans="2:8" s="135" customFormat="1" ht="34.5" customHeight="1">
      <c r="B44" s="565">
        <v>66</v>
      </c>
      <c r="C44" s="566" t="s">
        <v>260</v>
      </c>
      <c r="D44" s="567">
        <v>1032</v>
      </c>
      <c r="E44" s="563">
        <f>E45+E50+E51</f>
        <v>800</v>
      </c>
      <c r="F44" s="563">
        <f>F45+F50+F51</f>
        <v>2100</v>
      </c>
      <c r="G44" s="563">
        <f>G45+G50+G51</f>
        <v>3300</v>
      </c>
      <c r="H44" s="563">
        <f>H45+H50+H51</f>
        <v>5000</v>
      </c>
    </row>
    <row r="45" spans="2:8" s="135" customFormat="1" ht="80.25" customHeight="1">
      <c r="B45" s="565" t="s">
        <v>261</v>
      </c>
      <c r="C45" s="566" t="s">
        <v>262</v>
      </c>
      <c r="D45" s="567">
        <v>1033</v>
      </c>
      <c r="E45" s="563">
        <f>E46+E47+E48+E49</f>
        <v>0</v>
      </c>
      <c r="F45" s="563">
        <f>F46+F47+F48+F49</f>
        <v>0</v>
      </c>
      <c r="G45" s="563">
        <f>G46+G47+G48+G49</f>
        <v>0</v>
      </c>
      <c r="H45" s="563">
        <f>H46+H47+H48+H49</f>
        <v>0</v>
      </c>
    </row>
    <row r="46" spans="2:8" s="135" customFormat="1" ht="44.25" customHeight="1">
      <c r="B46" s="568">
        <v>660</v>
      </c>
      <c r="C46" s="569" t="s">
        <v>263</v>
      </c>
      <c r="D46" s="546">
        <v>1034</v>
      </c>
      <c r="E46" s="563"/>
      <c r="F46" s="563"/>
      <c r="G46" s="563"/>
      <c r="H46" s="564"/>
    </row>
    <row r="47" spans="2:8" s="135" customFormat="1" ht="42" customHeight="1">
      <c r="B47" s="568">
        <v>661</v>
      </c>
      <c r="C47" s="569" t="s">
        <v>264</v>
      </c>
      <c r="D47" s="546">
        <v>1035</v>
      </c>
      <c r="E47" s="563"/>
      <c r="F47" s="563"/>
      <c r="G47" s="563"/>
      <c r="H47" s="564"/>
    </row>
    <row r="48" spans="2:8" s="135" customFormat="1" ht="48" customHeight="1">
      <c r="B48" s="568">
        <v>665</v>
      </c>
      <c r="C48" s="569" t="s">
        <v>265</v>
      </c>
      <c r="D48" s="546">
        <v>1036</v>
      </c>
      <c r="E48" s="563"/>
      <c r="F48" s="563"/>
      <c r="G48" s="563"/>
      <c r="H48" s="564"/>
    </row>
    <row r="49" spans="2:8" s="135" customFormat="1" ht="34.5" customHeight="1">
      <c r="B49" s="568">
        <v>669</v>
      </c>
      <c r="C49" s="569" t="s">
        <v>266</v>
      </c>
      <c r="D49" s="546">
        <v>1037</v>
      </c>
      <c r="E49" s="563"/>
      <c r="F49" s="563"/>
      <c r="G49" s="563"/>
      <c r="H49" s="564"/>
    </row>
    <row r="50" spans="2:8" s="135" customFormat="1" ht="34.5" customHeight="1">
      <c r="B50" s="565">
        <v>662</v>
      </c>
      <c r="C50" s="566" t="s">
        <v>267</v>
      </c>
      <c r="D50" s="567">
        <v>1038</v>
      </c>
      <c r="E50" s="563">
        <v>800</v>
      </c>
      <c r="F50" s="563">
        <v>2100</v>
      </c>
      <c r="G50" s="563">
        <v>3300</v>
      </c>
      <c r="H50" s="564">
        <v>5000</v>
      </c>
    </row>
    <row r="51" spans="2:8" s="135" customFormat="1" ht="48" customHeight="1">
      <c r="B51" s="565" t="s">
        <v>126</v>
      </c>
      <c r="C51" s="566" t="s">
        <v>268</v>
      </c>
      <c r="D51" s="567">
        <v>1039</v>
      </c>
      <c r="E51" s="563"/>
      <c r="F51" s="563"/>
      <c r="G51" s="563"/>
      <c r="H51" s="564"/>
    </row>
    <row r="52" spans="2:8" s="135" customFormat="1" ht="47.25" customHeight="1">
      <c r="B52" s="565">
        <v>56</v>
      </c>
      <c r="C52" s="566" t="s">
        <v>269</v>
      </c>
      <c r="D52" s="567">
        <v>1040</v>
      </c>
      <c r="E52" s="563">
        <f>E53+E58+E59</f>
        <v>0</v>
      </c>
      <c r="F52" s="563">
        <f>F53+F58+F59</f>
        <v>0</v>
      </c>
      <c r="G52" s="563">
        <f>G53+G58+G59</f>
        <v>1</v>
      </c>
      <c r="H52" s="563">
        <f>H53+H58+H59</f>
        <v>2</v>
      </c>
    </row>
    <row r="53" spans="2:8" ht="90.75" customHeight="1">
      <c r="B53" s="565" t="s">
        <v>270</v>
      </c>
      <c r="C53" s="566" t="s">
        <v>583</v>
      </c>
      <c r="D53" s="567">
        <v>1041</v>
      </c>
      <c r="E53" s="563">
        <f>E54+E55+E56+E57</f>
        <v>0</v>
      </c>
      <c r="F53" s="563">
        <f>F54+F55+F56+F57</f>
        <v>0</v>
      </c>
      <c r="G53" s="563">
        <f>G54+G55+G56+G57</f>
        <v>0</v>
      </c>
      <c r="H53" s="563">
        <f>H54+H55+H56+H57</f>
        <v>0</v>
      </c>
    </row>
    <row r="54" spans="2:8" ht="51.75" customHeight="1">
      <c r="B54" s="568">
        <v>560</v>
      </c>
      <c r="C54" s="569" t="s">
        <v>127</v>
      </c>
      <c r="D54" s="546">
        <v>1042</v>
      </c>
      <c r="E54" s="563"/>
      <c r="F54" s="563"/>
      <c r="G54" s="563"/>
      <c r="H54" s="564"/>
    </row>
    <row r="55" spans="2:8" ht="54.75" customHeight="1">
      <c r="B55" s="568">
        <v>561</v>
      </c>
      <c r="C55" s="569" t="s">
        <v>128</v>
      </c>
      <c r="D55" s="546">
        <v>1043</v>
      </c>
      <c r="E55" s="563"/>
      <c r="F55" s="563"/>
      <c r="G55" s="563"/>
      <c r="H55" s="564"/>
    </row>
    <row r="56" spans="2:8" ht="51" customHeight="1">
      <c r="B56" s="568">
        <v>565</v>
      </c>
      <c r="C56" s="569" t="s">
        <v>271</v>
      </c>
      <c r="D56" s="546">
        <v>1044</v>
      </c>
      <c r="E56" s="563"/>
      <c r="F56" s="563"/>
      <c r="G56" s="563"/>
      <c r="H56" s="564"/>
    </row>
    <row r="57" spans="2:8" ht="34.5" customHeight="1">
      <c r="B57" s="568" t="s">
        <v>129</v>
      </c>
      <c r="C57" s="569" t="s">
        <v>272</v>
      </c>
      <c r="D57" s="546">
        <v>1045</v>
      </c>
      <c r="E57" s="563"/>
      <c r="F57" s="563"/>
      <c r="G57" s="563"/>
      <c r="H57" s="564"/>
    </row>
    <row r="58" spans="2:8" ht="34.5" customHeight="1">
      <c r="B58" s="568">
        <v>562</v>
      </c>
      <c r="C58" s="566" t="s">
        <v>273</v>
      </c>
      <c r="D58" s="567">
        <v>1046</v>
      </c>
      <c r="E58" s="563"/>
      <c r="F58" s="563"/>
      <c r="G58" s="563">
        <v>1</v>
      </c>
      <c r="H58" s="564">
        <v>2</v>
      </c>
    </row>
    <row r="59" spans="2:8" ht="64.5" customHeight="1">
      <c r="B59" s="565" t="s">
        <v>274</v>
      </c>
      <c r="C59" s="566" t="s">
        <v>275</v>
      </c>
      <c r="D59" s="567">
        <v>1047</v>
      </c>
      <c r="E59" s="563"/>
      <c r="F59" s="563"/>
      <c r="G59" s="563"/>
      <c r="H59" s="564"/>
    </row>
    <row r="60" spans="2:8" ht="34.5" customHeight="1">
      <c r="B60" s="565"/>
      <c r="C60" s="566" t="s">
        <v>276</v>
      </c>
      <c r="D60" s="567">
        <v>1048</v>
      </c>
      <c r="E60" s="563">
        <f>E44-E52</f>
        <v>800</v>
      </c>
      <c r="F60" s="563">
        <f>F44-F52</f>
        <v>2100</v>
      </c>
      <c r="G60" s="563">
        <f>G44-G52</f>
        <v>3299</v>
      </c>
      <c r="H60" s="563">
        <f>H44-H52</f>
        <v>4998</v>
      </c>
    </row>
    <row r="61" spans="2:8" ht="34.5" customHeight="1">
      <c r="B61" s="565"/>
      <c r="C61" s="566" t="s">
        <v>277</v>
      </c>
      <c r="D61" s="567">
        <v>1049</v>
      </c>
      <c r="E61" s="563"/>
      <c r="F61" s="563"/>
      <c r="G61" s="563"/>
      <c r="H61" s="564"/>
    </row>
    <row r="62" spans="2:8" ht="71.25" customHeight="1">
      <c r="B62" s="568" t="s">
        <v>130</v>
      </c>
      <c r="C62" s="569" t="s">
        <v>278</v>
      </c>
      <c r="D62" s="546">
        <v>1050</v>
      </c>
      <c r="E62" s="563"/>
      <c r="F62" s="563"/>
      <c r="G62" s="563"/>
      <c r="H62" s="564"/>
    </row>
    <row r="63" spans="2:8" ht="84.75" customHeight="1">
      <c r="B63" s="568" t="s">
        <v>131</v>
      </c>
      <c r="C63" s="569" t="s">
        <v>279</v>
      </c>
      <c r="D63" s="546">
        <v>1051</v>
      </c>
      <c r="E63" s="563"/>
      <c r="F63" s="563"/>
      <c r="G63" s="563"/>
      <c r="H63" s="564"/>
    </row>
    <row r="64" spans="2:8" ht="69.75" customHeight="1">
      <c r="B64" s="565" t="s">
        <v>280</v>
      </c>
      <c r="C64" s="566" t="s">
        <v>281</v>
      </c>
      <c r="D64" s="567">
        <v>1052</v>
      </c>
      <c r="E64" s="563">
        <v>400</v>
      </c>
      <c r="F64" s="563">
        <v>1100</v>
      </c>
      <c r="G64" s="563">
        <v>3250</v>
      </c>
      <c r="H64" s="564">
        <v>13000</v>
      </c>
    </row>
    <row r="65" spans="2:8" ht="71.25" customHeight="1">
      <c r="B65" s="565" t="s">
        <v>132</v>
      </c>
      <c r="C65" s="566" t="s">
        <v>282</v>
      </c>
      <c r="D65" s="567">
        <v>1053</v>
      </c>
      <c r="E65" s="563">
        <v>500</v>
      </c>
      <c r="F65" s="563">
        <v>600</v>
      </c>
      <c r="G65" s="563">
        <v>2000</v>
      </c>
      <c r="H65" s="564">
        <v>8750</v>
      </c>
    </row>
    <row r="66" spans="2:8" ht="80.25" customHeight="1">
      <c r="B66" s="568"/>
      <c r="C66" s="569" t="s">
        <v>283</v>
      </c>
      <c r="D66" s="546">
        <v>1054</v>
      </c>
      <c r="E66" s="563"/>
      <c r="F66" s="563"/>
      <c r="G66" s="563">
        <f>G42-G43+G60-G61+G62-G63+G64-G65</f>
        <v>6284</v>
      </c>
      <c r="H66" s="563">
        <f>H42-H43+H60-H61+H62-H63+H64-H65</f>
        <v>169</v>
      </c>
    </row>
    <row r="67" spans="2:8" ht="79.5" customHeight="1">
      <c r="B67" s="568"/>
      <c r="C67" s="569" t="s">
        <v>284</v>
      </c>
      <c r="D67" s="546">
        <v>1055</v>
      </c>
      <c r="E67" s="563">
        <f>E43-E42+E61-E60+E63-E62+E65-E64</f>
        <v>6145</v>
      </c>
      <c r="F67" s="563">
        <f>F43-F42+F61-F60+F63-F62+F65-F64</f>
        <v>5329</v>
      </c>
      <c r="G67" s="563"/>
      <c r="H67" s="564"/>
    </row>
    <row r="68" spans="2:8" ht="77.25" customHeight="1">
      <c r="B68" s="568" t="s">
        <v>285</v>
      </c>
      <c r="C68" s="569" t="s">
        <v>286</v>
      </c>
      <c r="D68" s="546">
        <v>1056</v>
      </c>
      <c r="E68" s="563"/>
      <c r="F68" s="563"/>
      <c r="G68" s="563"/>
      <c r="H68" s="564"/>
    </row>
    <row r="69" spans="2:8" ht="81.75" customHeight="1">
      <c r="B69" s="568" t="s">
        <v>287</v>
      </c>
      <c r="C69" s="569" t="s">
        <v>288</v>
      </c>
      <c r="D69" s="546">
        <v>1057</v>
      </c>
      <c r="E69" s="563"/>
      <c r="F69" s="563"/>
      <c r="G69" s="563"/>
      <c r="H69" s="564"/>
    </row>
    <row r="70" spans="2:8" ht="49.5" customHeight="1">
      <c r="B70" s="565"/>
      <c r="C70" s="566" t="s">
        <v>289</v>
      </c>
      <c r="D70" s="567">
        <v>1058</v>
      </c>
      <c r="E70" s="563"/>
      <c r="F70" s="563"/>
      <c r="G70" s="563">
        <f>G66-G67+G68-G69</f>
        <v>6284</v>
      </c>
      <c r="H70" s="563">
        <f>H66-H67+H68-H69</f>
        <v>169</v>
      </c>
    </row>
    <row r="71" spans="2:8" ht="54.75" customHeight="1">
      <c r="B71" s="565"/>
      <c r="C71" s="566" t="s">
        <v>290</v>
      </c>
      <c r="D71" s="567">
        <v>1059</v>
      </c>
      <c r="E71" s="563">
        <f>E67-E66+E69-E68</f>
        <v>6145</v>
      </c>
      <c r="F71" s="563">
        <f>F67-F66+F69-F68</f>
        <v>5329</v>
      </c>
      <c r="G71" s="563"/>
      <c r="H71" s="564"/>
    </row>
    <row r="72" spans="2:8" ht="34.5" customHeight="1">
      <c r="B72" s="568"/>
      <c r="C72" s="569" t="s">
        <v>291</v>
      </c>
      <c r="D72" s="546"/>
      <c r="E72" s="563"/>
      <c r="F72" s="563"/>
      <c r="G72" s="563"/>
      <c r="H72" s="564"/>
    </row>
    <row r="73" spans="2:8" ht="34.5" customHeight="1">
      <c r="B73" s="568">
        <v>721</v>
      </c>
      <c r="C73" s="569" t="s">
        <v>292</v>
      </c>
      <c r="D73" s="546">
        <v>1060</v>
      </c>
      <c r="E73" s="563"/>
      <c r="F73" s="563"/>
      <c r="G73" s="563"/>
      <c r="H73" s="564"/>
    </row>
    <row r="74" spans="2:8" ht="34.5" customHeight="1">
      <c r="B74" s="568" t="s">
        <v>293</v>
      </c>
      <c r="C74" s="569" t="s">
        <v>294</v>
      </c>
      <c r="D74" s="546">
        <v>1061</v>
      </c>
      <c r="E74" s="563"/>
      <c r="F74" s="563"/>
      <c r="G74" s="563"/>
      <c r="H74" s="564"/>
    </row>
    <row r="75" spans="2:8" ht="34.5" customHeight="1">
      <c r="B75" s="568" t="s">
        <v>293</v>
      </c>
      <c r="C75" s="569" t="s">
        <v>295</v>
      </c>
      <c r="D75" s="546">
        <v>1062</v>
      </c>
      <c r="E75" s="563"/>
      <c r="F75" s="563"/>
      <c r="G75" s="563"/>
      <c r="H75" s="564"/>
    </row>
    <row r="76" spans="2:8" ht="34.5" customHeight="1">
      <c r="B76" s="568">
        <v>723</v>
      </c>
      <c r="C76" s="569" t="s">
        <v>296</v>
      </c>
      <c r="D76" s="546">
        <v>1063</v>
      </c>
      <c r="E76" s="563"/>
      <c r="F76" s="563"/>
      <c r="G76" s="563"/>
      <c r="H76" s="564"/>
    </row>
    <row r="77" spans="2:8" ht="51.75" customHeight="1">
      <c r="B77" s="565"/>
      <c r="C77" s="566" t="s">
        <v>584</v>
      </c>
      <c r="D77" s="567">
        <v>1064</v>
      </c>
      <c r="E77" s="563"/>
      <c r="F77" s="563"/>
      <c r="G77" s="563">
        <f>G70-G71-G73-G74+G75-G76</f>
        <v>6284</v>
      </c>
      <c r="H77" s="563">
        <f>H70-H71-H73-H74+H75-H76</f>
        <v>169</v>
      </c>
    </row>
    <row r="78" spans="2:8" ht="55.5" customHeight="1">
      <c r="B78" s="565"/>
      <c r="C78" s="566" t="s">
        <v>585</v>
      </c>
      <c r="D78" s="567">
        <v>1065</v>
      </c>
      <c r="E78" s="563">
        <f>E71-E70+E73+E74-E75+E76</f>
        <v>6145</v>
      </c>
      <c r="F78" s="563">
        <f>F71-F70+F73+F74-F75+F76</f>
        <v>5329</v>
      </c>
      <c r="G78" s="563"/>
      <c r="H78" s="564"/>
    </row>
    <row r="79" spans="2:8" ht="48" customHeight="1">
      <c r="B79" s="568"/>
      <c r="C79" s="569" t="s">
        <v>297</v>
      </c>
      <c r="D79" s="546">
        <v>1066</v>
      </c>
      <c r="E79" s="563"/>
      <c r="F79" s="563"/>
      <c r="G79" s="563"/>
      <c r="H79" s="564"/>
    </row>
    <row r="80" spans="2:8" ht="51" customHeight="1">
      <c r="B80" s="568"/>
      <c r="C80" s="569" t="s">
        <v>298</v>
      </c>
      <c r="D80" s="546">
        <v>1067</v>
      </c>
      <c r="E80" s="563"/>
      <c r="F80" s="563"/>
      <c r="G80" s="563"/>
      <c r="H80" s="564"/>
    </row>
    <row r="81" spans="2:8" ht="51.75" customHeight="1">
      <c r="B81" s="568"/>
      <c r="C81" s="569" t="s">
        <v>586</v>
      </c>
      <c r="D81" s="546">
        <v>1068</v>
      </c>
      <c r="E81" s="571"/>
      <c r="F81" s="563"/>
      <c r="G81" s="572"/>
      <c r="H81" s="564"/>
    </row>
    <row r="82" spans="2:8" ht="48" customHeight="1">
      <c r="B82" s="568"/>
      <c r="C82" s="569" t="s">
        <v>587</v>
      </c>
      <c r="D82" s="546">
        <v>1069</v>
      </c>
      <c r="E82" s="573"/>
      <c r="F82" s="574"/>
      <c r="G82" s="575"/>
      <c r="H82" s="576"/>
    </row>
    <row r="83" spans="2:8" ht="34.5" customHeight="1">
      <c r="B83" s="568"/>
      <c r="C83" s="569" t="s">
        <v>588</v>
      </c>
      <c r="D83" s="546"/>
      <c r="E83" s="577"/>
      <c r="F83" s="578"/>
      <c r="G83" s="579"/>
      <c r="H83" s="564"/>
    </row>
    <row r="84" spans="2:8" ht="34.5" customHeight="1">
      <c r="B84" s="580"/>
      <c r="C84" s="581" t="s">
        <v>98</v>
      </c>
      <c r="D84" s="546">
        <v>1070</v>
      </c>
      <c r="E84" s="582"/>
      <c r="F84" s="582"/>
      <c r="G84" s="583"/>
      <c r="H84" s="584"/>
    </row>
    <row r="85" spans="2:8" ht="34.5" customHeight="1" thickBot="1">
      <c r="B85" s="585"/>
      <c r="C85" s="586" t="s">
        <v>299</v>
      </c>
      <c r="D85" s="587">
        <v>1071</v>
      </c>
      <c r="E85" s="588"/>
      <c r="F85" s="589"/>
      <c r="G85" s="588"/>
      <c r="H85" s="590"/>
    </row>
    <row r="86" ht="54" customHeight="1">
      <c r="D86" s="136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58"/>
  <sheetViews>
    <sheetView showGridLines="0" zoomScale="75" zoomScaleNormal="75" zoomScalePageLayoutView="0" workbookViewId="0" topLeftCell="A40">
      <selection activeCell="G27" sqref="G27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698</v>
      </c>
    </row>
    <row r="4" spans="2:7" s="37" customFormat="1" ht="24.75" customHeight="1">
      <c r="B4" s="800" t="s">
        <v>51</v>
      </c>
      <c r="C4" s="800"/>
      <c r="D4" s="800"/>
      <c r="E4" s="800"/>
      <c r="F4" s="800"/>
      <c r="G4" s="800"/>
    </row>
    <row r="5" spans="2:7" s="37" customFormat="1" ht="24.75" customHeight="1">
      <c r="B5" s="800" t="s">
        <v>924</v>
      </c>
      <c r="C5" s="800"/>
      <c r="D5" s="800"/>
      <c r="E5" s="800"/>
      <c r="F5" s="800"/>
      <c r="G5" s="800"/>
    </row>
    <row r="6" ht="18.75" customHeight="1" thickBot="1">
      <c r="G6" s="40" t="s">
        <v>614</v>
      </c>
    </row>
    <row r="7" spans="2:7" ht="30" customHeight="1">
      <c r="B7" s="801" t="s">
        <v>97</v>
      </c>
      <c r="C7" s="803" t="s">
        <v>48</v>
      </c>
      <c r="D7" s="805" t="s">
        <v>79</v>
      </c>
      <c r="E7" s="805"/>
      <c r="F7" s="805"/>
      <c r="G7" s="806"/>
    </row>
    <row r="8" spans="2:7" ht="69" customHeight="1" thickBot="1">
      <c r="B8" s="802"/>
      <c r="C8" s="804"/>
      <c r="D8" s="127" t="s">
        <v>925</v>
      </c>
      <c r="E8" s="127" t="s">
        <v>881</v>
      </c>
      <c r="F8" s="127" t="s">
        <v>926</v>
      </c>
      <c r="G8" s="128" t="s">
        <v>883</v>
      </c>
    </row>
    <row r="9" spans="2:7" ht="30" customHeight="1">
      <c r="B9" s="591" t="s">
        <v>201</v>
      </c>
      <c r="C9" s="592"/>
      <c r="D9" s="593"/>
      <c r="E9" s="593"/>
      <c r="F9" s="593"/>
      <c r="G9" s="255"/>
    </row>
    <row r="10" spans="2:7" ht="33.75" customHeight="1">
      <c r="B10" s="124" t="s">
        <v>202</v>
      </c>
      <c r="C10" s="129">
        <v>3001</v>
      </c>
      <c r="D10" s="221">
        <f>D11+D12+D13</f>
        <v>55100</v>
      </c>
      <c r="E10" s="221">
        <f>E11+E12+E13</f>
        <v>103344</v>
      </c>
      <c r="F10" s="221">
        <f>F11+F12+F13</f>
        <v>180400</v>
      </c>
      <c r="G10" s="223">
        <f>G11+G12+G13</f>
        <v>247100</v>
      </c>
    </row>
    <row r="11" spans="2:7" ht="30" customHeight="1">
      <c r="B11" s="125" t="s">
        <v>52</v>
      </c>
      <c r="C11" s="129">
        <v>3002</v>
      </c>
      <c r="D11" s="269">
        <v>53400</v>
      </c>
      <c r="E11" s="252">
        <v>99844</v>
      </c>
      <c r="F11" s="221">
        <v>173000</v>
      </c>
      <c r="G11" s="223">
        <v>235000</v>
      </c>
    </row>
    <row r="12" spans="2:7" ht="30" customHeight="1">
      <c r="B12" s="125" t="s">
        <v>53</v>
      </c>
      <c r="C12" s="129">
        <v>3003</v>
      </c>
      <c r="D12" s="243">
        <v>900</v>
      </c>
      <c r="E12" s="221">
        <v>2500</v>
      </c>
      <c r="F12" s="221">
        <v>3800</v>
      </c>
      <c r="G12" s="223">
        <v>7000</v>
      </c>
    </row>
    <row r="13" spans="2:7" ht="30" customHeight="1">
      <c r="B13" s="125" t="s">
        <v>54</v>
      </c>
      <c r="C13" s="129">
        <v>3004</v>
      </c>
      <c r="D13" s="221">
        <v>800</v>
      </c>
      <c r="E13" s="221">
        <v>1000</v>
      </c>
      <c r="F13" s="221">
        <v>3600</v>
      </c>
      <c r="G13" s="223">
        <v>5100</v>
      </c>
    </row>
    <row r="14" spans="2:7" ht="30" customHeight="1">
      <c r="B14" s="124" t="s">
        <v>203</v>
      </c>
      <c r="C14" s="129">
        <v>3005</v>
      </c>
      <c r="D14" s="221">
        <f>D15+D16+D17+D18+D19</f>
        <v>53250</v>
      </c>
      <c r="E14" s="221">
        <f>E15+E16+E17+E18+E19</f>
        <v>91400</v>
      </c>
      <c r="F14" s="221">
        <f>F15+F16+F17+F18+F19</f>
        <v>155581</v>
      </c>
      <c r="G14" s="223">
        <f>G15+G16+G17+G18+G19</f>
        <v>209400</v>
      </c>
    </row>
    <row r="15" spans="2:7" ht="30" customHeight="1">
      <c r="B15" s="125" t="s">
        <v>55</v>
      </c>
      <c r="C15" s="129">
        <v>3006</v>
      </c>
      <c r="D15" s="221">
        <v>17050</v>
      </c>
      <c r="E15" s="221">
        <v>24000</v>
      </c>
      <c r="F15" s="221">
        <v>55000</v>
      </c>
      <c r="G15" s="223">
        <v>69000</v>
      </c>
    </row>
    <row r="16" spans="2:7" ht="27" customHeight="1">
      <c r="B16" s="125" t="s">
        <v>204</v>
      </c>
      <c r="C16" s="129">
        <v>3007</v>
      </c>
      <c r="D16" s="221">
        <v>34000</v>
      </c>
      <c r="E16" s="221">
        <v>62000</v>
      </c>
      <c r="F16" s="221">
        <v>93181</v>
      </c>
      <c r="G16" s="223">
        <v>130000</v>
      </c>
    </row>
    <row r="17" spans="2:7" ht="30" customHeight="1">
      <c r="B17" s="125" t="s">
        <v>56</v>
      </c>
      <c r="C17" s="129">
        <v>3008</v>
      </c>
      <c r="D17" s="221"/>
      <c r="E17" s="221"/>
      <c r="F17" s="221"/>
      <c r="G17" s="223"/>
    </row>
    <row r="18" spans="2:7" ht="30" customHeight="1">
      <c r="B18" s="125" t="s">
        <v>57</v>
      </c>
      <c r="C18" s="129">
        <v>3009</v>
      </c>
      <c r="D18" s="221">
        <v>200</v>
      </c>
      <c r="E18" s="221">
        <v>400</v>
      </c>
      <c r="F18" s="221">
        <v>400</v>
      </c>
      <c r="G18" s="223">
        <v>400</v>
      </c>
    </row>
    <row r="19" spans="2:7" ht="30" customHeight="1">
      <c r="B19" s="125" t="s">
        <v>205</v>
      </c>
      <c r="C19" s="129">
        <v>3010</v>
      </c>
      <c r="D19" s="221">
        <v>2000</v>
      </c>
      <c r="E19" s="221">
        <v>5000</v>
      </c>
      <c r="F19" s="221">
        <v>7000</v>
      </c>
      <c r="G19" s="223">
        <v>10000</v>
      </c>
    </row>
    <row r="20" spans="2:7" ht="30" customHeight="1">
      <c r="B20" s="124" t="s">
        <v>206</v>
      </c>
      <c r="C20" s="129">
        <v>3011</v>
      </c>
      <c r="D20" s="221">
        <f>D10-D14</f>
        <v>1850</v>
      </c>
      <c r="E20" s="221">
        <f>E10-E14</f>
        <v>11944</v>
      </c>
      <c r="F20" s="221">
        <f>F10-F14</f>
        <v>24819</v>
      </c>
      <c r="G20" s="223">
        <f>G10-G14</f>
        <v>37700</v>
      </c>
    </row>
    <row r="21" spans="2:7" ht="30" customHeight="1">
      <c r="B21" s="124" t="s">
        <v>207</v>
      </c>
      <c r="C21" s="129">
        <v>3012</v>
      </c>
      <c r="D21" s="244"/>
      <c r="E21" s="244"/>
      <c r="F21" s="244"/>
      <c r="G21" s="258"/>
    </row>
    <row r="22" spans="2:7" ht="30" customHeight="1">
      <c r="B22" s="124" t="s">
        <v>32</v>
      </c>
      <c r="C22" s="129"/>
      <c r="D22" s="221"/>
      <c r="E22" s="221"/>
      <c r="F22" s="221"/>
      <c r="G22" s="223"/>
    </row>
    <row r="23" spans="2:7" ht="30" customHeight="1">
      <c r="B23" s="124" t="s">
        <v>208</v>
      </c>
      <c r="C23" s="129">
        <v>3013</v>
      </c>
      <c r="D23" s="221">
        <f>D24+D25+D26+D27+D28</f>
        <v>0</v>
      </c>
      <c r="E23" s="221">
        <f>E24+E25+E26+E27+E28</f>
        <v>0</v>
      </c>
      <c r="F23" s="221">
        <f>F24+F25+F26+F27+F28</f>
        <v>0</v>
      </c>
      <c r="G23" s="223">
        <f>G24+G25+G26+G27+G28</f>
        <v>3000</v>
      </c>
    </row>
    <row r="24" spans="2:7" ht="30" customHeight="1">
      <c r="B24" s="125" t="s">
        <v>33</v>
      </c>
      <c r="C24" s="129">
        <v>3014</v>
      </c>
      <c r="D24" s="243"/>
      <c r="E24" s="243"/>
      <c r="F24" s="243"/>
      <c r="G24" s="250"/>
    </row>
    <row r="25" spans="2:7" ht="30" customHeight="1">
      <c r="B25" s="125" t="s">
        <v>209</v>
      </c>
      <c r="C25" s="129">
        <v>3015</v>
      </c>
      <c r="D25" s="221"/>
      <c r="E25" s="221"/>
      <c r="F25" s="221"/>
      <c r="G25" s="223"/>
    </row>
    <row r="26" spans="2:7" ht="36" customHeight="1">
      <c r="B26" s="125" t="s">
        <v>34</v>
      </c>
      <c r="C26" s="129">
        <v>3016</v>
      </c>
      <c r="D26" s="221"/>
      <c r="E26" s="221"/>
      <c r="F26" s="221"/>
      <c r="G26" s="223">
        <v>3000</v>
      </c>
    </row>
    <row r="27" spans="2:7" ht="30" customHeight="1">
      <c r="B27" s="125" t="s">
        <v>35</v>
      </c>
      <c r="C27" s="129">
        <v>3017</v>
      </c>
      <c r="D27" s="221"/>
      <c r="E27" s="221"/>
      <c r="F27" s="221"/>
      <c r="G27" s="223"/>
    </row>
    <row r="28" spans="2:7" ht="33.75" customHeight="1">
      <c r="B28" s="125" t="s">
        <v>36</v>
      </c>
      <c r="C28" s="129">
        <v>3018</v>
      </c>
      <c r="D28" s="221"/>
      <c r="E28" s="221"/>
      <c r="F28" s="221"/>
      <c r="G28" s="223"/>
    </row>
    <row r="29" spans="2:7" ht="33.75" customHeight="1">
      <c r="B29" s="124" t="s">
        <v>210</v>
      </c>
      <c r="C29" s="129">
        <v>3019</v>
      </c>
      <c r="D29" s="221">
        <f>D30+D31+D32</f>
        <v>1000</v>
      </c>
      <c r="E29" s="221">
        <f>E30+E31+E32</f>
        <v>12000</v>
      </c>
      <c r="F29" s="221">
        <f>F30+F31+F32</f>
        <v>16000</v>
      </c>
      <c r="G29" s="223">
        <f>G30+G31+G32</f>
        <v>42000</v>
      </c>
    </row>
    <row r="30" spans="2:7" ht="30" customHeight="1">
      <c r="B30" s="125" t="s">
        <v>37</v>
      </c>
      <c r="C30" s="129">
        <v>3020</v>
      </c>
      <c r="D30" s="221"/>
      <c r="E30" s="221"/>
      <c r="F30" s="221"/>
      <c r="G30" s="223"/>
    </row>
    <row r="31" spans="2:7" ht="30" customHeight="1">
      <c r="B31" s="125" t="s">
        <v>211</v>
      </c>
      <c r="C31" s="129">
        <v>3021</v>
      </c>
      <c r="D31" s="221">
        <v>1000</v>
      </c>
      <c r="E31" s="221">
        <v>12000</v>
      </c>
      <c r="F31" s="221">
        <v>16000</v>
      </c>
      <c r="G31" s="223">
        <v>42000</v>
      </c>
    </row>
    <row r="32" spans="2:7" ht="33.75" customHeight="1">
      <c r="B32" s="125" t="s">
        <v>38</v>
      </c>
      <c r="C32" s="129">
        <v>3022</v>
      </c>
      <c r="D32" s="221"/>
      <c r="E32" s="221"/>
      <c r="F32" s="221"/>
      <c r="G32" s="223"/>
    </row>
    <row r="33" spans="2:7" ht="30" customHeight="1">
      <c r="B33" s="124" t="s">
        <v>212</v>
      </c>
      <c r="C33" s="129">
        <v>3023</v>
      </c>
      <c r="D33" s="221">
        <f>D36-D42</f>
        <v>0</v>
      </c>
      <c r="E33" s="221">
        <f>E36-E42</f>
        <v>0</v>
      </c>
      <c r="F33" s="221">
        <f>F36-F42</f>
        <v>0</v>
      </c>
      <c r="G33" s="223">
        <f>G36-G42</f>
        <v>0</v>
      </c>
    </row>
    <row r="34" spans="2:7" ht="30" customHeight="1">
      <c r="B34" s="124" t="s">
        <v>213</v>
      </c>
      <c r="C34" s="129">
        <v>3024</v>
      </c>
      <c r="D34" s="244">
        <f>D29-D23</f>
        <v>1000</v>
      </c>
      <c r="E34" s="244">
        <f>E29-E23</f>
        <v>12000</v>
      </c>
      <c r="F34" s="244">
        <f>F29-F23</f>
        <v>16000</v>
      </c>
      <c r="G34" s="258">
        <f>G29-G23</f>
        <v>39000</v>
      </c>
    </row>
    <row r="35" spans="2:7" ht="30" customHeight="1">
      <c r="B35" s="124" t="s">
        <v>39</v>
      </c>
      <c r="C35" s="129"/>
      <c r="D35" s="221"/>
      <c r="E35" s="221"/>
      <c r="F35" s="221"/>
      <c r="G35" s="223"/>
    </row>
    <row r="36" spans="2:7" ht="30" customHeight="1">
      <c r="B36" s="124" t="s">
        <v>214</v>
      </c>
      <c r="C36" s="129">
        <v>3025</v>
      </c>
      <c r="D36" s="221">
        <f>D37+D38+D39+D40+D41</f>
        <v>0</v>
      </c>
      <c r="E36" s="221">
        <f>E37+E38+E39+E40+E41</f>
        <v>0</v>
      </c>
      <c r="F36" s="221">
        <f>F37+F38+F39+F40+F41</f>
        <v>0</v>
      </c>
      <c r="G36" s="223">
        <f>G37+G38+G39+G40+G41</f>
        <v>0</v>
      </c>
    </row>
    <row r="37" spans="2:7" ht="30" customHeight="1">
      <c r="B37" s="125" t="s">
        <v>40</v>
      </c>
      <c r="C37" s="129">
        <v>3026</v>
      </c>
      <c r="D37" s="243"/>
      <c r="E37" s="243"/>
      <c r="F37" s="243"/>
      <c r="G37" s="250"/>
    </row>
    <row r="38" spans="2:7" ht="30" customHeight="1">
      <c r="B38" s="125" t="s">
        <v>133</v>
      </c>
      <c r="C38" s="129">
        <v>3027</v>
      </c>
      <c r="D38" s="221"/>
      <c r="E38" s="221"/>
      <c r="F38" s="221"/>
      <c r="G38" s="223"/>
    </row>
    <row r="39" spans="2:7" ht="30" customHeight="1">
      <c r="B39" s="125" t="s">
        <v>134</v>
      </c>
      <c r="C39" s="129">
        <v>3028</v>
      </c>
      <c r="D39" s="221"/>
      <c r="E39" s="221"/>
      <c r="F39" s="221"/>
      <c r="G39" s="223"/>
    </row>
    <row r="40" spans="2:7" ht="30" customHeight="1">
      <c r="B40" s="125" t="s">
        <v>135</v>
      </c>
      <c r="C40" s="129">
        <v>3029</v>
      </c>
      <c r="D40" s="221"/>
      <c r="E40" s="221"/>
      <c r="F40" s="221"/>
      <c r="G40" s="223"/>
    </row>
    <row r="41" spans="2:7" ht="33" customHeight="1">
      <c r="B41" s="125" t="s">
        <v>136</v>
      </c>
      <c r="C41" s="129">
        <v>3030</v>
      </c>
      <c r="D41" s="221"/>
      <c r="E41" s="221"/>
      <c r="F41" s="221"/>
      <c r="G41" s="223"/>
    </row>
    <row r="42" spans="2:7" ht="30" customHeight="1">
      <c r="B42" s="124" t="s">
        <v>215</v>
      </c>
      <c r="C42" s="129">
        <v>3031</v>
      </c>
      <c r="D42" s="221">
        <f>D43+D44+D45+D46+D47+D48</f>
        <v>0</v>
      </c>
      <c r="E42" s="221">
        <f>E43+E44+E45+E46+E47+E48</f>
        <v>0</v>
      </c>
      <c r="F42" s="221">
        <f>F43+F44+F45+F46+F47+F48</f>
        <v>0</v>
      </c>
      <c r="G42" s="223">
        <f>G43+G44+G45+G46+G47+G48</f>
        <v>0</v>
      </c>
    </row>
    <row r="43" spans="2:7" ht="30" customHeight="1">
      <c r="B43" s="125" t="s">
        <v>41</v>
      </c>
      <c r="C43" s="129">
        <v>3032</v>
      </c>
      <c r="D43" s="221"/>
      <c r="E43" s="221"/>
      <c r="F43" s="221"/>
      <c r="G43" s="223"/>
    </row>
    <row r="44" spans="2:7" ht="30" customHeight="1">
      <c r="B44" s="125" t="s">
        <v>216</v>
      </c>
      <c r="C44" s="129">
        <v>3033</v>
      </c>
      <c r="D44" s="221"/>
      <c r="E44" s="221"/>
      <c r="F44" s="221"/>
      <c r="G44" s="223"/>
    </row>
    <row r="45" spans="2:7" ht="30" customHeight="1">
      <c r="B45" s="125" t="s">
        <v>217</v>
      </c>
      <c r="C45" s="129">
        <v>3034</v>
      </c>
      <c r="D45" s="221"/>
      <c r="E45" s="221"/>
      <c r="F45" s="221"/>
      <c r="G45" s="223"/>
    </row>
    <row r="46" spans="2:7" ht="30" customHeight="1">
      <c r="B46" s="125" t="s">
        <v>218</v>
      </c>
      <c r="C46" s="129">
        <v>3035</v>
      </c>
      <c r="D46" s="221"/>
      <c r="E46" s="221"/>
      <c r="F46" s="221"/>
      <c r="G46" s="223"/>
    </row>
    <row r="47" spans="2:7" ht="30" customHeight="1">
      <c r="B47" s="125" t="s">
        <v>219</v>
      </c>
      <c r="C47" s="129">
        <v>3036</v>
      </c>
      <c r="D47" s="221"/>
      <c r="E47" s="221"/>
      <c r="F47" s="221"/>
      <c r="G47" s="223"/>
    </row>
    <row r="48" spans="2:7" ht="30" customHeight="1">
      <c r="B48" s="125" t="s">
        <v>220</v>
      </c>
      <c r="C48" s="129">
        <v>3037</v>
      </c>
      <c r="D48" s="221"/>
      <c r="E48" s="221"/>
      <c r="F48" s="221"/>
      <c r="G48" s="223"/>
    </row>
    <row r="49" spans="2:7" ht="30" customHeight="1">
      <c r="B49" s="124" t="s">
        <v>221</v>
      </c>
      <c r="C49" s="129">
        <v>3038</v>
      </c>
      <c r="D49" s="221">
        <f>D36-D42</f>
        <v>0</v>
      </c>
      <c r="E49" s="221">
        <f>E36-E42</f>
        <v>0</v>
      </c>
      <c r="F49" s="221">
        <f>F36-F42</f>
        <v>0</v>
      </c>
      <c r="G49" s="223">
        <f>G36-G42</f>
        <v>0</v>
      </c>
    </row>
    <row r="50" spans="2:7" ht="30" customHeight="1">
      <c r="B50" s="124" t="s">
        <v>222</v>
      </c>
      <c r="C50" s="129">
        <v>3039</v>
      </c>
      <c r="D50" s="221">
        <f>D42-D36</f>
        <v>0</v>
      </c>
      <c r="E50" s="221">
        <f>E42-E36</f>
        <v>0</v>
      </c>
      <c r="F50" s="221">
        <f>F42-F36</f>
        <v>0</v>
      </c>
      <c r="G50" s="223">
        <f>G42-G36</f>
        <v>0</v>
      </c>
    </row>
    <row r="51" spans="2:7" ht="30" customHeight="1">
      <c r="B51" s="124" t="s">
        <v>576</v>
      </c>
      <c r="C51" s="129">
        <v>3040</v>
      </c>
      <c r="D51" s="221">
        <f>D10+D23+D36</f>
        <v>55100</v>
      </c>
      <c r="E51" s="221">
        <f>E10+E23+E36</f>
        <v>103344</v>
      </c>
      <c r="F51" s="221">
        <f>F10+F23+F36</f>
        <v>180400</v>
      </c>
      <c r="G51" s="223">
        <f>G10+G23+G36</f>
        <v>250100</v>
      </c>
    </row>
    <row r="52" spans="2:7" ht="30" customHeight="1">
      <c r="B52" s="124" t="s">
        <v>577</v>
      </c>
      <c r="C52" s="129">
        <v>3041</v>
      </c>
      <c r="D52" s="221">
        <f>D14+D29+D42</f>
        <v>54250</v>
      </c>
      <c r="E52" s="221">
        <f>E14+E29+E42</f>
        <v>103400</v>
      </c>
      <c r="F52" s="221">
        <f>F14+F29+F42</f>
        <v>171581</v>
      </c>
      <c r="G52" s="223">
        <f>G14+G29+G42</f>
        <v>251400</v>
      </c>
    </row>
    <row r="53" spans="2:7" ht="30" customHeight="1">
      <c r="B53" s="124" t="s">
        <v>578</v>
      </c>
      <c r="C53" s="129">
        <v>3042</v>
      </c>
      <c r="D53" s="221">
        <f>D51-D52</f>
        <v>850</v>
      </c>
      <c r="E53" s="221"/>
      <c r="F53" s="221">
        <f>F51-F52</f>
        <v>8819</v>
      </c>
      <c r="G53" s="223"/>
    </row>
    <row r="54" spans="2:7" ht="30" customHeight="1">
      <c r="B54" s="124" t="s">
        <v>579</v>
      </c>
      <c r="C54" s="129">
        <v>3043</v>
      </c>
      <c r="D54" s="221"/>
      <c r="E54" s="221">
        <f>E52-E51</f>
        <v>56</v>
      </c>
      <c r="F54" s="221"/>
      <c r="G54" s="221">
        <f>G52-G51</f>
        <v>1300</v>
      </c>
    </row>
    <row r="55" spans="2:7" ht="30" customHeight="1">
      <c r="B55" s="124" t="s">
        <v>223</v>
      </c>
      <c r="C55" s="129">
        <v>3044</v>
      </c>
      <c r="D55" s="221">
        <v>20066</v>
      </c>
      <c r="E55" s="221">
        <v>20066</v>
      </c>
      <c r="F55" s="221">
        <v>20066</v>
      </c>
      <c r="G55" s="223">
        <v>20066</v>
      </c>
    </row>
    <row r="56" spans="2:7" ht="30" customHeight="1">
      <c r="B56" s="124" t="s">
        <v>224</v>
      </c>
      <c r="C56" s="129">
        <v>3045</v>
      </c>
      <c r="D56" s="221"/>
      <c r="E56" s="221"/>
      <c r="F56" s="221"/>
      <c r="G56" s="223"/>
    </row>
    <row r="57" spans="2:7" ht="30" customHeight="1">
      <c r="B57" s="124" t="s">
        <v>137</v>
      </c>
      <c r="C57" s="129">
        <v>3046</v>
      </c>
      <c r="D57" s="221"/>
      <c r="E57" s="221"/>
      <c r="F57" s="221"/>
      <c r="G57" s="223"/>
    </row>
    <row r="58" spans="2:7" ht="30" customHeight="1" thickBot="1">
      <c r="B58" s="126" t="s">
        <v>580</v>
      </c>
      <c r="C58" s="130">
        <v>3047</v>
      </c>
      <c r="D58" s="224">
        <f>D53-D54+D55+D56-D57</f>
        <v>20916</v>
      </c>
      <c r="E58" s="224">
        <f>E53-E54+E55+E56-E57</f>
        <v>20010</v>
      </c>
      <c r="F58" s="224">
        <f>F53-F54+F55+F56-F57</f>
        <v>28885</v>
      </c>
      <c r="G58" s="225">
        <f>G53-G54+G55+G56-G57</f>
        <v>18766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3"/>
  <sheetViews>
    <sheetView showGridLines="0" zoomScale="85" zoomScaleNormal="85" zoomScalePageLayoutView="0" workbookViewId="0" topLeftCell="A10">
      <selection activeCell="G25" sqref="G2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713</v>
      </c>
    </row>
    <row r="2" spans="2:6" ht="15.75">
      <c r="B2" s="37"/>
      <c r="C2" s="37"/>
      <c r="D2" s="37"/>
      <c r="E2" s="37"/>
      <c r="F2" s="37"/>
    </row>
    <row r="5" spans="2:9" ht="22.5" customHeight="1">
      <c r="B5" s="808" t="s">
        <v>541</v>
      </c>
      <c r="C5" s="808"/>
      <c r="D5" s="808"/>
      <c r="E5" s="808"/>
      <c r="F5" s="808"/>
      <c r="G5" s="808"/>
      <c r="H5" s="38"/>
      <c r="I5" s="38"/>
    </row>
    <row r="6" spans="7:9" ht="15.75">
      <c r="G6" s="39"/>
      <c r="H6" s="39"/>
      <c r="I6" s="39"/>
    </row>
    <row r="7" ht="16.5" thickBot="1">
      <c r="G7" s="40" t="s">
        <v>60</v>
      </c>
    </row>
    <row r="8" spans="2:10" s="41" customFormat="1" ht="18" customHeight="1">
      <c r="B8" s="809" t="s">
        <v>878</v>
      </c>
      <c r="C8" s="810"/>
      <c r="D8" s="810"/>
      <c r="E8" s="810"/>
      <c r="F8" s="810"/>
      <c r="G8" s="811"/>
      <c r="J8" s="42"/>
    </row>
    <row r="9" spans="2:7" s="41" customFormat="1" ht="21.75" customHeight="1" thickBot="1">
      <c r="B9" s="812"/>
      <c r="C9" s="813"/>
      <c r="D9" s="813"/>
      <c r="E9" s="813"/>
      <c r="F9" s="813"/>
      <c r="G9" s="814"/>
    </row>
    <row r="10" spans="2:7" s="41" customFormat="1" ht="54.75" customHeight="1">
      <c r="B10" s="119" t="s">
        <v>542</v>
      </c>
      <c r="C10" s="93" t="s">
        <v>24</v>
      </c>
      <c r="D10" s="93" t="s">
        <v>543</v>
      </c>
      <c r="E10" s="93" t="s">
        <v>760</v>
      </c>
      <c r="F10" s="93" t="s">
        <v>544</v>
      </c>
      <c r="G10" s="120" t="s">
        <v>759</v>
      </c>
    </row>
    <row r="11" spans="2:7" s="41" customFormat="1" ht="17.25" customHeight="1" thickBot="1">
      <c r="B11" s="121"/>
      <c r="C11" s="94">
        <v>1</v>
      </c>
      <c r="D11" s="94">
        <v>2</v>
      </c>
      <c r="E11" s="94">
        <v>3</v>
      </c>
      <c r="F11" s="94" t="s">
        <v>545</v>
      </c>
      <c r="G11" s="122">
        <v>5</v>
      </c>
    </row>
    <row r="12" spans="2:7" s="41" customFormat="1" ht="33" customHeight="1">
      <c r="B12" s="52" t="s">
        <v>546</v>
      </c>
      <c r="C12" s="243">
        <v>0</v>
      </c>
      <c r="D12" s="243">
        <v>0</v>
      </c>
      <c r="E12" s="243">
        <v>0</v>
      </c>
      <c r="F12" s="270">
        <v>0</v>
      </c>
      <c r="G12" s="271">
        <v>0</v>
      </c>
    </row>
    <row r="13" spans="2:7" s="41" customFormat="1" ht="33" customHeight="1">
      <c r="B13" s="200" t="s">
        <v>547</v>
      </c>
      <c r="C13" s="221"/>
      <c r="D13" s="221"/>
      <c r="E13" s="221"/>
      <c r="F13" s="221"/>
      <c r="G13" s="266"/>
    </row>
    <row r="14" spans="2:7" s="41" customFormat="1" ht="33" customHeight="1" thickBot="1">
      <c r="B14" s="199" t="s">
        <v>21</v>
      </c>
      <c r="C14" s="224"/>
      <c r="D14" s="224"/>
      <c r="E14" s="224"/>
      <c r="F14" s="224"/>
      <c r="G14" s="256"/>
    </row>
    <row r="15" spans="2:7" s="41" customFormat="1" ht="42.75" customHeight="1" thickBot="1">
      <c r="B15" s="43"/>
      <c r="C15" s="44"/>
      <c r="D15" s="45"/>
      <c r="E15" s="46"/>
      <c r="F15" s="47" t="s">
        <v>60</v>
      </c>
      <c r="G15" s="47"/>
    </row>
    <row r="16" spans="2:8" s="41" customFormat="1" ht="33" customHeight="1">
      <c r="B16" s="815" t="s">
        <v>879</v>
      </c>
      <c r="C16" s="816"/>
      <c r="D16" s="816"/>
      <c r="E16" s="816"/>
      <c r="F16" s="747"/>
      <c r="G16" s="48"/>
      <c r="H16" s="49"/>
    </row>
    <row r="17" spans="2:7" s="41" customFormat="1" ht="19.5" thickBot="1">
      <c r="B17" s="123"/>
      <c r="C17" s="94" t="s">
        <v>548</v>
      </c>
      <c r="D17" s="94" t="s">
        <v>549</v>
      </c>
      <c r="E17" s="94" t="s">
        <v>550</v>
      </c>
      <c r="F17" s="95" t="s">
        <v>551</v>
      </c>
      <c r="G17" s="50"/>
    </row>
    <row r="18" spans="2:7" s="41" customFormat="1" ht="33" customHeight="1">
      <c r="B18" s="52" t="s">
        <v>546</v>
      </c>
      <c r="C18" s="270">
        <v>0</v>
      </c>
      <c r="D18" s="270">
        <v>0</v>
      </c>
      <c r="E18" s="270">
        <v>0</v>
      </c>
      <c r="F18" s="272">
        <v>3000000</v>
      </c>
      <c r="G18" s="27"/>
    </row>
    <row r="19" spans="2:8" ht="33" customHeight="1">
      <c r="B19" s="198" t="s">
        <v>547</v>
      </c>
      <c r="C19" s="221"/>
      <c r="D19" s="221"/>
      <c r="E19" s="244"/>
      <c r="F19" s="223"/>
      <c r="G19" s="27"/>
      <c r="H19" s="27"/>
    </row>
    <row r="20" spans="2:8" ht="33" customHeight="1" thickBot="1">
      <c r="B20" s="199" t="s">
        <v>21</v>
      </c>
      <c r="C20" s="224"/>
      <c r="D20" s="273"/>
      <c r="E20" s="274"/>
      <c r="F20" s="225"/>
      <c r="G20" s="27"/>
      <c r="H20" s="27"/>
    </row>
    <row r="21" spans="2:7" ht="33" customHeight="1">
      <c r="B21" s="817"/>
      <c r="C21" s="817"/>
      <c r="D21" s="817"/>
      <c r="E21" s="817"/>
      <c r="F21" s="817"/>
      <c r="G21" s="40"/>
    </row>
    <row r="22" spans="2:7" ht="18.75" customHeight="1">
      <c r="B22" s="807" t="s">
        <v>552</v>
      </c>
      <c r="C22" s="807"/>
      <c r="D22" s="807"/>
      <c r="E22" s="807"/>
      <c r="F22" s="807"/>
      <c r="G22" s="807"/>
    </row>
    <row r="23" ht="18.75" customHeight="1">
      <c r="B23" s="51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2021-11-17T07:51:17Z</cp:lastPrinted>
  <dcterms:created xsi:type="dcterms:W3CDTF">2013-03-07T07:52:21Z</dcterms:created>
  <dcterms:modified xsi:type="dcterms:W3CDTF">2021-12-24T06:16:22Z</dcterms:modified>
  <cp:category/>
  <cp:version/>
  <cp:contentType/>
  <cp:contentStatus/>
</cp:coreProperties>
</file>