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firstSheet="10" activeTab="21"/>
  </bookViews>
  <sheets>
    <sheet name="БС 2021" sheetId="1" r:id="rId1"/>
    <sheet name="БУ 2021" sheetId="2" r:id="rId2"/>
    <sheet name="Токови готовине 2021" sheetId="3" r:id="rId3"/>
    <sheet name="Индикатори" sheetId="4" r:id="rId4"/>
    <sheet name="Индикатори- наставак" sheetId="5" r:id="rId5"/>
    <sheet name="БС 2022" sheetId="6" r:id="rId6"/>
    <sheet name="БУ 2022" sheetId="7" r:id="rId7"/>
    <sheet name="Токови готовине 2022" sheetId="8" r:id="rId8"/>
    <sheet name="Субвенције" sheetId="9" r:id="rId9"/>
    <sheet name="Трошкови зарада" sheetId="10" r:id="rId10"/>
    <sheet name="Запослени по РЈ" sheetId="11" r:id="rId11"/>
    <sheet name="Структура запосл." sheetId="12" r:id="rId12"/>
    <sheet name="Динамика запош." sheetId="13" r:id="rId13"/>
    <sheet name="Маса зарада" sheetId="14" r:id="rId14"/>
    <sheet name="Распон зарада" sheetId="15" r:id="rId15"/>
    <sheet name="НО" sheetId="16" r:id="rId16"/>
    <sheet name="Комисија" sheetId="17" r:id="rId17"/>
    <sheet name="Кредити" sheetId="18" r:id="rId18"/>
    <sheet name="Набавка" sheetId="19" r:id="rId19"/>
    <sheet name="План инвестиција" sheetId="20" r:id="rId20"/>
    <sheet name="Сред.посебне намене" sheetId="21" r:id="rId21"/>
    <sheet name="Ciljevi JP" sheetId="22" r:id="rId22"/>
    <sheet name="Poslovni rizici" sheetId="23" r:id="rId23"/>
  </sheets>
  <definedNames>
    <definedName name="_xlfn.IFERROR" hidden="1">#NAME?</definedName>
    <definedName name="_xlnm.Print_Titles" localSheetId="0">'БС 2021'!$5:$6</definedName>
    <definedName name="_xlnm.Print_Titles" localSheetId="5">'БС 2022'!$5:$7</definedName>
    <definedName name="_xlnm.Print_Titles" localSheetId="1">'БУ 2021'!$8:$9</definedName>
    <definedName name="_xlnm.Print_Titles" localSheetId="6">'БУ 2022'!$8:$9</definedName>
    <definedName name="_xlnm.Print_Titles" localSheetId="2">'Токови готовине 2021'!$7:$8</definedName>
    <definedName name="_xlnm.Print_Area" localSheetId="5">'БС 2022'!$B$1:$I$147</definedName>
    <definedName name="_xlnm.Print_Area" localSheetId="1">'БУ 2021'!$B$2:$F$84</definedName>
    <definedName name="_xlnm.Print_Area" localSheetId="12">'Динамика запош.'!$B$2:$I$34</definedName>
    <definedName name="_xlnm.Print_Area" localSheetId="3">'Индикатори'!$A$1:$F$50</definedName>
    <definedName name="_xlnm.Print_Area" localSheetId="16">'Комисија'!$B$2:$L$44</definedName>
    <definedName name="_xlnm.Print_Area" localSheetId="17">'Кредити'!$B$2:$Q$26</definedName>
    <definedName name="_xlnm.Print_Area" localSheetId="13">'Маса зарада'!$B$2:$O$70</definedName>
    <definedName name="_xlnm.Print_Area" localSheetId="15">'НО'!$B$2:$L$40</definedName>
    <definedName name="_xlnm.Print_Area" localSheetId="20">'Сред.посебне намене'!$B$2:$I$20</definedName>
    <definedName name="_xlnm.Print_Area" localSheetId="11">'Структура запосл.'!$B$2:$L$32</definedName>
    <definedName name="_xlnm.Print_Area" localSheetId="2">'Токови готовине 2021'!$C$3:$F$59</definedName>
    <definedName name="_xlnm.Print_Area" localSheetId="7">'Токови готовине 2022'!$B$3:$G$58</definedName>
    <definedName name="_xlnm.Print_Area" localSheetId="9">'Трошкови зарада'!$B$2:$I$41</definedName>
  </definedNames>
  <calcPr fullCalcOnLoad="1"/>
</workbook>
</file>

<file path=xl/sharedStrings.xml><?xml version="1.0" encoding="utf-8"?>
<sst xmlns="http://schemas.openxmlformats.org/spreadsheetml/2006/main" count="1954" uniqueCount="987">
  <si>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</si>
  <si>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</si>
  <si>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</si>
  <si>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</si>
  <si>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</si>
  <si>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</si>
  <si>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</si>
  <si>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</si>
  <si>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</si>
  <si>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</si>
  <si>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</si>
  <si>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</si>
  <si>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</si>
  <si>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</si>
  <si>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</si>
  <si>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</si>
  <si>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</si>
  <si>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</si>
  <si>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</si>
  <si>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</si>
  <si>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</si>
  <si>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</si>
  <si>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</si>
  <si>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</si>
  <si>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</si>
  <si>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</si>
  <si>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</si>
  <si>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</si>
  <si>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</si>
  <si>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</si>
  <si>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</si>
  <si>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</si>
  <si>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</si>
  <si>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</si>
  <si>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</si>
  <si>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</si>
  <si>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</si>
  <si>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</si>
  <si>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</si>
  <si>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</si>
  <si>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</si>
  <si>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</si>
  <si>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</si>
  <si>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</si>
  <si>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</si>
  <si>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</si>
  <si>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</si>
  <si>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</si>
  <si>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</si>
  <si>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</si>
  <si>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</si>
  <si>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</si>
  <si>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</si>
  <si>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</si>
  <si>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</si>
  <si>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</si>
  <si>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</si>
  <si>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</si>
  <si>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</si>
  <si>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</si>
  <si>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</si>
  <si>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</si>
  <si>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</si>
  <si>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</si>
  <si>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</si>
  <si>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</si>
  <si>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</si>
  <si>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</si>
  <si>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</si>
  <si>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</si>
  <si>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</si>
  <si>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</si>
  <si>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</si>
  <si>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</si>
  <si>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</si>
  <si>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</si>
  <si>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</si>
  <si>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</si>
  <si>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</si>
  <si>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</si>
  <si>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</si>
  <si>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</si>
  <si>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</si>
  <si>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</si>
  <si>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</si>
  <si>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</si>
  <si>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</si>
  <si>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</si>
  <si>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</si>
  <si>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</si>
  <si>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</si>
  <si>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</si>
  <si>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</si>
  <si>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</si>
  <si>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</si>
  <si>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</si>
  <si>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</si>
  <si>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</si>
  <si>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</si>
  <si>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</si>
  <si>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</si>
  <si>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</si>
  <si>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</si>
  <si>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</si>
  <si>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</si>
  <si>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</si>
  <si>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</si>
  <si>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</si>
  <si>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</si>
  <si>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</si>
  <si>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</si>
  <si>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</si>
  <si>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</si>
  <si>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</si>
  <si>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</si>
  <si>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</si>
  <si>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</si>
  <si>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</si>
  <si>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</si>
  <si>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</si>
  <si>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</si>
  <si>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</si>
  <si>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</si>
  <si>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</si>
  <si>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</si>
  <si>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</si>
  <si>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</si>
  <si>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</si>
  <si>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</si>
  <si>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</si>
  <si>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</si>
  <si>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</si>
  <si>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</si>
  <si>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</si>
  <si>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</si>
  <si>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</si>
  <si>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</si>
  <si>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</si>
  <si>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</si>
  <si>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</si>
  <si>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</si>
  <si>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</si>
  <si>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</si>
  <si>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</si>
  <si>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</si>
  <si>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</si>
  <si>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</si>
  <si>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</si>
  <si>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</si>
  <si>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</si>
  <si>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</si>
  <si>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</si>
  <si>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</si>
  <si>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</si>
  <si>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</si>
  <si>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</si>
  <si>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</si>
  <si>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</si>
  <si>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</si>
  <si>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</si>
  <si>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</si>
  <si>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</si>
  <si>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</si>
  <si>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</si>
  <si>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</si>
  <si>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</si>
  <si>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</si>
  <si>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</si>
  <si>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</si>
  <si>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</si>
  <si>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</si>
  <si>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</si>
  <si>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</si>
  <si>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</si>
  <si>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</si>
  <si>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</si>
  <si>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</si>
  <si>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</si>
  <si>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</si>
  <si>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</si>
  <si>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</si>
  <si>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</si>
  <si>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</si>
  <si>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</si>
  <si>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</si>
  <si>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</si>
  <si>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</si>
  <si>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</si>
  <si>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</si>
  <si>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</si>
  <si>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</si>
  <si>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</si>
  <si>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</si>
  <si>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</si>
  <si>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</si>
  <si>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</si>
  <si>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</si>
  <si>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</si>
  <si>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</si>
  <si>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</si>
  <si>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</si>
  <si>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</si>
  <si>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</si>
  <si>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</si>
  <si>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</si>
  <si>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</si>
  <si>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</si>
  <si>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</si>
  <si>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</si>
  <si>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</si>
  <si>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</si>
  <si>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</si>
  <si>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</si>
  <si>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</si>
  <si>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</si>
  <si>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</si>
  <si>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</si>
  <si>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</si>
  <si>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</si>
  <si>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</si>
  <si>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</si>
  <si>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</si>
  <si>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</si>
  <si>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</si>
  <si>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</si>
  <si>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</si>
  <si>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</si>
  <si>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</si>
  <si>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</si>
  <si>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</si>
  <si>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</si>
  <si>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</si>
  <si>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</si>
  <si>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</si>
  <si>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</si>
  <si>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</si>
  <si>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</si>
  <si>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</si>
  <si>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</si>
  <si>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</si>
  <si>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</si>
  <si>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</si>
  <si>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</si>
  <si>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</si>
  <si>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</si>
  <si>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</si>
  <si>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</si>
  <si>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</si>
  <si>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</si>
  <si>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</si>
  <si>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</si>
  <si>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</si>
  <si>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</si>
  <si>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</si>
  <si>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</si>
  <si>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</si>
  <si>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</si>
  <si>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</si>
  <si>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</si>
  <si>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</si>
  <si>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</si>
  <si>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</si>
  <si>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</si>
  <si>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</si>
  <si>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</si>
  <si>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</si>
  <si>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</si>
  <si>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</si>
  <si>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</si>
  <si>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</si>
  <si>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</si>
  <si>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</si>
  <si>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</si>
  <si>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</si>
  <si>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</si>
  <si>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</si>
  <si>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</si>
  <si>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</si>
  <si>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</si>
  <si>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</si>
  <si>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</si>
  <si>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</si>
  <si>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</si>
  <si>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</si>
  <si>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</si>
  <si>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</si>
  <si>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</si>
  <si>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</si>
  <si>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</si>
  <si>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</si>
  <si>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</si>
  <si>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</si>
  <si>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</si>
  <si>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</si>
  <si>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</si>
  <si>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</si>
  <si>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</si>
  <si>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</si>
  <si>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</si>
  <si>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</si>
  <si>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</si>
  <si>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</si>
  <si>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</si>
  <si>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</si>
  <si>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</si>
  <si>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</si>
  <si>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</si>
  <si>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</si>
  <si>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</si>
  <si>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</si>
  <si>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</si>
  <si>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</si>
  <si>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</si>
  <si>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</si>
  <si>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</si>
  <si>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</si>
  <si>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</si>
  <si>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</si>
  <si>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</si>
  <si>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</si>
  <si>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</si>
  <si>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</si>
  <si>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</si>
  <si>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</si>
  <si>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</si>
  <si>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</si>
  <si>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</si>
  <si>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</si>
  <si>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</si>
  <si>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</si>
  <si>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</si>
  <si>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</si>
  <si>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</si>
  <si>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</si>
  <si>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</si>
  <si>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</si>
  <si>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</si>
  <si>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</si>
  <si>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</si>
  <si>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</si>
  <si>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</si>
  <si>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</si>
  <si>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</si>
  <si>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</si>
  <si>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</si>
  <si>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</si>
  <si>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</si>
  <si>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</si>
  <si>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</si>
  <si>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</si>
  <si>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</si>
  <si>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</si>
  <si>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</si>
  <si>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</si>
  <si>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</si>
  <si>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</si>
  <si>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</si>
  <si>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</si>
  <si>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</si>
  <si>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</si>
  <si>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</si>
  <si>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</si>
  <si>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</si>
  <si>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</si>
  <si>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</si>
  <si>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</si>
  <si>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</si>
  <si>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</si>
  <si>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</si>
  <si>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</si>
  <si>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</si>
  <si>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</si>
  <si>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</si>
  <si>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</si>
  <si>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</si>
  <si>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</si>
  <si>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</si>
  <si>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</si>
  <si>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</si>
  <si>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</si>
  <si>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</si>
  <si>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</si>
  <si>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</si>
  <si>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</si>
  <si>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</si>
  <si>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</si>
  <si>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</si>
  <si>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</si>
  <si>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</si>
  <si>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</si>
  <si>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</si>
  <si>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</si>
  <si>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</si>
  <si>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</si>
  <si>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</si>
  <si>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</si>
  <si>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</si>
  <si>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</si>
  <si>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</si>
  <si>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</si>
  <si>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</si>
  <si>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</si>
  <si>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</si>
  <si>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</si>
  <si>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</si>
  <si>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</si>
  <si>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</si>
  <si>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</si>
  <si>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</si>
  <si>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</si>
  <si>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</si>
  <si>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</si>
  <si>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</si>
  <si>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</si>
  <si>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</si>
  <si>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</si>
  <si>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</si>
  <si>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</si>
  <si>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</si>
  <si>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</si>
  <si>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</si>
  <si>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</si>
  <si>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</si>
  <si>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</si>
  <si>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</si>
  <si>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</si>
  <si>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</si>
  <si>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</si>
  <si>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</si>
  <si>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</si>
  <si>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</si>
  <si>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</si>
  <si>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</si>
  <si>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</si>
  <si>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</si>
  <si>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</si>
  <si>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</si>
  <si>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</si>
  <si>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</si>
  <si>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</si>
  <si>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</si>
  <si>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</si>
  <si>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</si>
  <si>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</si>
  <si>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</si>
  <si>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</si>
  <si>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</si>
  <si>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</si>
  <si>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</si>
  <si>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</si>
  <si>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</si>
  <si>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</si>
  <si>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</si>
  <si>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</si>
  <si>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</si>
  <si>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</si>
  <si>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</si>
  <si>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</si>
  <si>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</si>
  <si>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</si>
  <si>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</si>
  <si>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</si>
  <si>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</si>
  <si>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</si>
  <si>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</si>
  <si>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</si>
  <si>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</si>
  <si>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</si>
  <si>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</si>
  <si>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</si>
  <si>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</si>
  <si>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</si>
  <si>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</si>
  <si>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</si>
  <si>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</si>
  <si>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</si>
  <si>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</si>
  <si>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</si>
  <si>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</si>
  <si>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</si>
  <si>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</si>
  <si>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</si>
  <si>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</si>
  <si>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</si>
  <si>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</si>
  <si>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</si>
  <si>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</si>
  <si>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</si>
  <si>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</si>
  <si>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</si>
  <si>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</si>
  <si>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</si>
  <si>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</si>
  <si>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</si>
  <si>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</si>
  <si>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</si>
  <si>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</si>
  <si>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</si>
  <si>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</si>
  <si>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</si>
  <si>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</si>
  <si>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</si>
  <si>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</si>
  <si>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</si>
  <si>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</si>
  <si>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</si>
  <si>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</si>
  <si>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</si>
  <si>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</si>
  <si>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</si>
  <si>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</si>
  <si>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</si>
  <si>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</si>
  <si>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</si>
  <si>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</si>
  <si>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</si>
  <si>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</si>
  <si>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</si>
  <si>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</si>
  <si>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</si>
  <si>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</si>
  <si>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</si>
  <si>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</si>
  <si>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</si>
  <si>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</si>
  <si>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</si>
  <si>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</si>
  <si>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</si>
  <si>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</si>
  <si>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</si>
  <si>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</si>
  <si>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</si>
  <si>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</si>
  <si>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</si>
  <si>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</si>
  <si>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</si>
  <si>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</si>
  <si>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</si>
  <si>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</si>
  <si>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</si>
  <si>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</si>
  <si>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</si>
  <si>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</si>
  <si>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</si>
  <si>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</si>
  <si>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</si>
  <si>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</si>
  <si>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</si>
  <si>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</si>
  <si>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</si>
  <si>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</si>
  <si>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</si>
  <si>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</si>
  <si>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</si>
  <si>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</si>
  <si>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</si>
  <si>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</si>
  <si>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</si>
  <si>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</si>
  <si>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</si>
  <si>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</si>
  <si>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</si>
  <si>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</si>
  <si>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</si>
  <si>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</si>
  <si>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</si>
  <si>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</si>
  <si>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</si>
  <si>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</si>
  <si>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</si>
  <si>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</si>
  <si>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</si>
  <si>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</si>
  <si>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</si>
  <si>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</si>
  <si>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</si>
  <si>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</si>
  <si>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</si>
  <si>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</si>
  <si>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</si>
  <si>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</si>
  <si>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</si>
  <si>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</si>
  <si>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</si>
  <si>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</si>
  <si>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</si>
  <si>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</si>
  <si>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</si>
  <si>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</si>
  <si>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</si>
  <si>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</si>
  <si>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</si>
  <si>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</si>
  <si>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</si>
  <si>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</si>
  <si>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</si>
  <si>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</si>
  <si>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</si>
  <si>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</si>
  <si>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</si>
  <si>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</si>
  <si>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</si>
  <si>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</si>
  <si>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</si>
  <si>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</si>
  <si>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</si>
  <si>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</si>
  <si>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</si>
  <si>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</si>
  <si>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</si>
  <si>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</si>
  <si>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</si>
  <si>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</si>
  <si>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</si>
  <si>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</si>
  <si>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</si>
  <si>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</si>
  <si>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</si>
  <si>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</si>
  <si>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</si>
  <si>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</si>
  <si>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</si>
  <si>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</si>
  <si>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</si>
  <si>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</si>
  <si>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</si>
  <si>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</si>
  <si>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</si>
  <si>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</si>
  <si>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</si>
  <si>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</si>
  <si>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</si>
  <si>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</si>
  <si>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</si>
  <si>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</si>
  <si>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</si>
  <si>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</si>
  <si>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</si>
  <si>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</si>
  <si>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</si>
  <si>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</si>
  <si>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</si>
  <si>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</si>
  <si>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</si>
  <si>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</si>
  <si>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</si>
  <si>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</si>
  <si>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</si>
  <si>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</si>
  <si>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</si>
  <si>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</si>
  <si>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</si>
  <si>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</si>
  <si>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</si>
  <si>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</si>
  <si>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</si>
  <si>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</si>
  <si>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</si>
  <si>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</si>
  <si>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</si>
  <si>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</si>
  <si>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</si>
  <si>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</si>
  <si>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</si>
  <si>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</si>
  <si>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</si>
  <si>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</si>
  <si>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</si>
  <si>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</si>
  <si>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</si>
  <si>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</si>
  <si>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</si>
  <si>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</si>
  <si>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</si>
  <si>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</si>
  <si>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</si>
  <si>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</si>
  <si>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</si>
  <si>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</si>
  <si>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</si>
  <si>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</si>
  <si>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</si>
  <si>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</si>
  <si>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</si>
  <si>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</si>
  <si>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</si>
  <si>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</si>
  <si>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</si>
  <si>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</si>
  <si>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</si>
  <si>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</si>
  <si>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</si>
  <si>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</si>
  <si>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</si>
  <si>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</si>
  <si>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</si>
  <si>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</si>
  <si>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</si>
  <si>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</si>
  <si>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</si>
  <si>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</si>
  <si>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</si>
  <si>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</si>
  <si>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</si>
  <si>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</si>
  <si>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</si>
  <si>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</si>
  <si>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</si>
  <si>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</si>
  <si>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</si>
  <si>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</si>
  <si>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</si>
  <si>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1.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</si>
  <si>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</si>
  <si>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</si>
  <si>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</si>
  <si>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</si>
  <si>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</si>
  <si>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</si>
  <si>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</si>
  <si>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</si>
  <si>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</si>
  <si>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</si>
  <si>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</si>
  <si>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</si>
  <si>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</si>
  <si>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</si>
  <si>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</si>
  <si>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</si>
  <si>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</si>
  <si>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Исплата по месецима  2019.</t>
  </si>
  <si>
    <t>План по месецима  2020.</t>
  </si>
  <si>
    <t>Број прималаца отпремнине</t>
  </si>
  <si>
    <t>29</t>
  </si>
  <si>
    <t>Комисија за ревизију - реализација 2019. година</t>
  </si>
  <si>
    <t>Комисија за ревизију - план 2020. година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</si>
  <si>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</si>
  <si>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</si>
  <si>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</si>
  <si>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</si>
  <si>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</si>
  <si>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</si>
  <si>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</si>
  <si>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</si>
  <si>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</si>
  <si>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</si>
  <si>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</si>
  <si>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</si>
  <si>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</si>
  <si>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</si>
  <si>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</si>
  <si>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</si>
  <si>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</si>
  <si>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Сектор / Организациона јединица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</si>
  <si>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</si>
  <si>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</si>
  <si>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</si>
  <si>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</si>
  <si>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</si>
  <si>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</si>
  <si>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</si>
  <si>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</si>
  <si>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</si>
  <si>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</si>
  <si>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</si>
  <si>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</si>
  <si>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</si>
  <si>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</si>
  <si>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</si>
  <si>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</si>
  <si>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</si>
  <si>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</si>
  <si>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</si>
  <si>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</si>
  <si>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</si>
  <si>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</si>
  <si>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</si>
  <si>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</si>
  <si>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</si>
  <si>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</si>
  <si>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</si>
  <si>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</si>
  <si>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</si>
  <si>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</si>
  <si>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ПРОГРАМСКИ ПАКЕТИ И ИНФОРМАЦИОНИ СИСТЕМИ</t>
  </si>
  <si>
    <t>ПРИКОЛИЦЕ ЗА ПСЕ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</si>
  <si>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</si>
  <si>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</si>
  <si>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</si>
  <si>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Програмски пакети</t>
  </si>
  <si>
    <t>Погребна роба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</si>
  <si>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</si>
  <si>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</si>
  <si>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</si>
  <si>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</si>
  <si>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</si>
  <si>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</si>
  <si>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</si>
  <si>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</si>
  <si>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</si>
  <si>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</si>
  <si>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</si>
  <si>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</si>
  <si>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</si>
  <si>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</si>
  <si>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</si>
  <si>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</si>
  <si>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</si>
  <si>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</si>
  <si>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</si>
  <si>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</si>
  <si>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</si>
  <si>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</si>
  <si>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</si>
  <si>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</si>
  <si>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</si>
  <si>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</si>
  <si>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</si>
  <si>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</si>
  <si>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</si>
  <si>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</si>
  <si>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</si>
  <si>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</si>
  <si>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</si>
  <si>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</si>
  <si>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Услуге извршитеља</t>
  </si>
  <si>
    <t>100</t>
  </si>
  <si>
    <t>200</t>
  </si>
  <si>
    <t>300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</si>
  <si>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</si>
  <si>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</si>
  <si>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</si>
  <si>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</si>
  <si>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</si>
  <si>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по добијању сагласности за запошљавање, на основу захтева</t>
  </si>
  <si>
    <t>по чл.37.Закона о раду</t>
  </si>
  <si>
    <t>500</t>
  </si>
  <si>
    <t xml:space="preserve">         РАЧУНАРСКА ОПРЕМА    (монитори, рачунари,штамшачи,скенери )</t>
  </si>
  <si>
    <t>РАЗНА ОПРЕМА</t>
  </si>
  <si>
    <t>Стање кредитне задужености у оригиналној валути
на дан 31.12.2021. године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</si>
  <si>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</si>
  <si>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</si>
  <si>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</si>
  <si>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КЛИМА УРЕЂАЈИ</t>
  </si>
  <si>
    <t>у периоду од 01.01. до 31.12.2021. године</t>
  </si>
  <si>
    <t>2021. година</t>
  </si>
  <si>
    <t>Стање на дан 31.12.2020.</t>
  </si>
  <si>
    <t>План на дан 31.12.2021.</t>
  </si>
  <si>
    <t>2019. година реализација</t>
  </si>
  <si>
    <t>ПОПРАВКА-РЕМОНТ БУЛДОЖЕРА ( LIEBHEER )</t>
  </si>
  <si>
    <t>Поправка-ремонт булдожера Liebheer</t>
  </si>
  <si>
    <t>Стање кредитне задужености у динарима
на дан 31.12.2021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</si>
  <si>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</si>
  <si>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</si>
  <si>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</si>
  <si>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 xml:space="preserve"> 01.01-31.12.2021. године</t>
  </si>
  <si>
    <t>План за период 01.01-31.12.2022. године</t>
  </si>
  <si>
    <t>Реализовано закључно са 31.12.2021. године</t>
  </si>
  <si>
    <t>ПУМПЕ (бунарске, муљне, центрифугалне, дозир )</t>
  </si>
  <si>
    <t>2022</t>
  </si>
  <si>
    <t>План 2022. година</t>
  </si>
  <si>
    <t xml:space="preserve">План 2023. година                </t>
  </si>
  <si>
    <t xml:space="preserve">План 2024. година                 </t>
  </si>
  <si>
    <t>План 
01.01-31.12.2022.</t>
  </si>
  <si>
    <t>План
01.01-30.09.2022.</t>
  </si>
  <si>
    <t>План
01.01-30.06.2022.</t>
  </si>
  <si>
    <t>План
01.01-31.03.2022.</t>
  </si>
  <si>
    <t>Реализација (процена) у 2021. години</t>
  </si>
  <si>
    <t>Материјал за израду</t>
  </si>
  <si>
    <t>Основан средства-добра</t>
  </si>
  <si>
    <t>План
01.01-31.12.2021.</t>
  </si>
  <si>
    <t>Реализација (процена)
01.01-31.12.2021.</t>
  </si>
  <si>
    <t>Надзорни одбор / Скупштина - реализација 2021. година</t>
  </si>
  <si>
    <t>Надзорни одбор / Скупштина - план 2022. година</t>
  </si>
  <si>
    <t xml:space="preserve">План 
01.01-31.12.2021. </t>
  </si>
  <si>
    <t xml:space="preserve">Реализација (процена) 
01.01-31.12.2021. </t>
  </si>
  <si>
    <t>Реализација (процена) за 2021.годину</t>
  </si>
  <si>
    <t>Исплаћена маса за зараде, број запослених и просечна зарада по месецима за 2021. годину*- Бруто 1</t>
  </si>
  <si>
    <t>** старозапослени у 2021. години су они запослени који су били у радном односу у децембру 2020.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</si>
  <si>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</si>
  <si>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 xml:space="preserve">Планирана маса за зараде, број запослених и просечна зарада по месецима за 2022. годину - Бруто 1 </t>
  </si>
  <si>
    <t>Број запослених по секторима / организационим јединицама на дан 31.12.2021. године</t>
  </si>
  <si>
    <t>Број на дан 31.12.2022.</t>
  </si>
  <si>
    <t>Број запослених 31.12.2022.</t>
  </si>
  <si>
    <t>Одлив кадрова у периоду 
01.01.-31.03.2022.</t>
  </si>
  <si>
    <t>Стање на дан 30.06.2022. године</t>
  </si>
  <si>
    <t>Одлив кадрова у периоду 
01.07.-30.09.2022.</t>
  </si>
  <si>
    <t>Стање на дан 30.09.2022. године</t>
  </si>
  <si>
    <t>Одлив кадрова у периоду 
01.10.-31.12.2022.</t>
  </si>
  <si>
    <t>Пријем кадрова у периоду 
01.10.-31.12.2022.</t>
  </si>
  <si>
    <t>Стање на дан 31.12.2022. године</t>
  </si>
  <si>
    <t>Пријем кадрова у периоду 
01.04.-30.06.2022.</t>
  </si>
  <si>
    <t>Одлив кадрова у периоду 
01.04.-30.06.2022.</t>
  </si>
  <si>
    <t>Стање на дан 31.03.2022. године</t>
  </si>
  <si>
    <t>Пријем кадрова у периоду 
01.01.-31.03.2022.</t>
  </si>
  <si>
    <t>Пријем кадрова у периоду 
01.07.-30.09.2022.</t>
  </si>
  <si>
    <t>Исплаћена у 2021. години</t>
  </si>
  <si>
    <t>Планирана у 2022. години</t>
  </si>
  <si>
    <t>БИЛАНС УСПЕХА за период 01.01 - 31.12.2022. године</t>
  </si>
  <si>
    <t>БИЛАНС СТАЊА  на дан 31.12.2022. године</t>
  </si>
  <si>
    <t>План 31.03.2022.</t>
  </si>
  <si>
    <t>План 30.06.2022.</t>
  </si>
  <si>
    <t>План 30.09.2022.</t>
  </si>
  <si>
    <t>План 31.12.2022.</t>
  </si>
  <si>
    <t>БИЛАНС УСПЕХА за период 01.01 - 31.12.2021. године</t>
  </si>
  <si>
    <t>БИЛАНС СТАЊА  на дан 31.12.2021. године</t>
  </si>
  <si>
    <t>Реализација (процена) на дан 31.12.2021.</t>
  </si>
  <si>
    <t>План 
01.01-31.03.2022.</t>
  </si>
  <si>
    <t>у периоду од 01.01. до 31.12.2022. године</t>
  </si>
  <si>
    <t>План 
01.01-30.09.2022.</t>
  </si>
  <si>
    <t>Стање на дан 31.12.2021. године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</si>
  <si>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</si>
  <si>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</si>
  <si>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</si>
  <si>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Стање на дан 31.12.2021.</t>
  </si>
  <si>
    <t>План на дан 31.12.2022.</t>
  </si>
  <si>
    <t xml:space="preserve"> 2020. година</t>
  </si>
  <si>
    <t>НАПОМЕНА: НЕМА КРЕДИТНЕ ЗАДУЖЕНОСТИ</t>
  </si>
  <si>
    <t>Прилог 8.</t>
  </si>
  <si>
    <t>Прилог 5</t>
  </si>
  <si>
    <t xml:space="preserve">Прилог 4 </t>
  </si>
  <si>
    <t>Прилог 5а</t>
  </si>
  <si>
    <t>Прилог 5б</t>
  </si>
  <si>
    <t>2022. година</t>
  </si>
  <si>
    <t>Прилог 10</t>
  </si>
  <si>
    <t>Прилог 11а</t>
  </si>
  <si>
    <t>Прилог 16.</t>
  </si>
  <si>
    <t>Прилог 17.</t>
  </si>
  <si>
    <t>Прилог 2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</si>
  <si>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</si>
  <si>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</si>
  <si>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</si>
  <si>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</si>
  <si>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</si>
  <si>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</si>
  <si>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</si>
  <si>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2023. година</t>
  </si>
  <si>
    <t>2024. година</t>
  </si>
  <si>
    <t>Прилог 3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</si>
  <si>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</si>
  <si>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</si>
  <si>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</si>
  <si>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</si>
  <si>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</si>
  <si>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</si>
  <si>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Пословни ризици и план управљања ризицима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</si>
  <si>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</si>
  <si>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</si>
  <si>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</si>
  <si>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</si>
  <si>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</si>
  <si>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</si>
  <si>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</si>
  <si>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</si>
  <si>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</si>
  <si>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</si>
  <si>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</si>
  <si>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</si>
  <si>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</si>
  <si>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</si>
  <si>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</si>
  <si>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</si>
  <si>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</si>
  <si>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</si>
  <si>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</si>
  <si>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</si>
  <si>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Повећање броја прикључака на водоводну мрежу</t>
  </si>
  <si>
    <t>број</t>
  </si>
  <si>
    <t>Повећање наплате</t>
  </si>
  <si>
    <t>%</t>
  </si>
  <si>
    <t>м</t>
  </si>
  <si>
    <t>Високотехнолошки криминал</t>
  </si>
  <si>
    <t>Повећање мера безбедности и заштите информационог система</t>
  </si>
  <si>
    <t>Повреде на раду</t>
  </si>
  <si>
    <t>Наплата потраживања</t>
  </si>
  <si>
    <t xml:space="preserve">Едукација запослених у складу са Законом о безбедности и заштите на раду   Акту о процени ризика </t>
  </si>
  <si>
    <t>Принудна наплата утужењем и искључељем корисника</t>
  </si>
  <si>
    <t>Судски спорови ( уједи паса луталица, упади у шахту, последице изливања воде и канализације, радни спорови )</t>
  </si>
  <si>
    <t>Поштовање законских прописа и одлука као превенција могућег рузика</t>
  </si>
  <si>
    <t>Подаци из разних извора о материјалном статусу корисника и могућности наплате потраживања</t>
  </si>
  <si>
    <t>Уређење базе података о корисницима   и веће издвајање локалне самоуправе новчаних средстава за плаћање комуналних услуга за   социјално угрожених лица</t>
  </si>
  <si>
    <t>Број грађана који нису прикључени на водоводну мрежу ( највећи број у Баваништу )</t>
  </si>
  <si>
    <t xml:space="preserve">Унапређење услуге и рад на  бољој информисаности грађана у вези са прикључењем на водоводну мрежу ( пре свега у Баваништу ), уз могућност финансирања прикључка домаћинстава социјално угожених лица од стране локалне самоуправе и других фондова ( извора )   </t>
  </si>
  <si>
    <t>Подршка свих нивоа власти у намери да се унапреди животна средина и здравље грађана општине</t>
  </si>
  <si>
    <t>Дужина водоводне и канализационе мреже која је за замену</t>
  </si>
  <si>
    <t xml:space="preserve">Замена дотрајалих водоводних и канализационих цеви </t>
  </si>
  <si>
    <t>*старозапослени у 2022. години су они запослени који су били у радном односу у предузећу у децембру 2021. године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</si>
</sst>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1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3D3"/>
        <bgColor indexed="64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8" borderId="3" applyNumberFormat="0" applyAlignment="0" applyProtection="0"/>
    <xf numFmtId="0" fontId="77" fillId="28" borderId="4" applyNumberFormat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84" fillId="0" borderId="8" applyNumberFormat="0" applyFill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72" fillId="0" borderId="0" xfId="56">
      <alignment/>
      <protection/>
    </xf>
    <xf numFmtId="0" fontId="8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Continuous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3" xfId="55" applyNumberFormat="1" applyFont="1" applyBorder="1" applyAlignment="1">
      <alignment horizontal="center" vertical="center"/>
      <protection/>
    </xf>
    <xf numFmtId="49" fontId="1" fillId="0" borderId="23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34" xfId="0" applyFont="1" applyFill="1" applyBorder="1" applyAlignment="1">
      <alignment vertical="center" wrapText="1"/>
    </xf>
    <xf numFmtId="0" fontId="1" fillId="32" borderId="35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center" vertical="center"/>
    </xf>
    <xf numFmtId="0" fontId="91" fillId="0" borderId="23" xfId="0" applyFont="1" applyBorder="1" applyAlignment="1">
      <alignment vertical="center" wrapText="1"/>
    </xf>
    <xf numFmtId="0" fontId="92" fillId="0" borderId="23" xfId="0" applyFont="1" applyBorder="1" applyAlignment="1">
      <alignment vertical="center" wrapText="1"/>
    </xf>
    <xf numFmtId="0" fontId="91" fillId="0" borderId="24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41" xfId="0" applyFont="1" applyBorder="1" applyAlignment="1">
      <alignment/>
    </xf>
    <xf numFmtId="49" fontId="1" fillId="0" borderId="24" xfId="55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1" fillId="0" borderId="17" xfId="0" applyFont="1" applyBorder="1" applyAlignment="1">
      <alignment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17" xfId="0" applyFont="1" applyBorder="1" applyAlignment="1">
      <alignment vertical="center" wrapText="1"/>
    </xf>
    <xf numFmtId="0" fontId="91" fillId="0" borderId="19" xfId="0" applyFont="1" applyBorder="1" applyAlignment="1">
      <alignment vertical="center" wrapText="1"/>
    </xf>
    <xf numFmtId="0" fontId="92" fillId="0" borderId="4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3" fillId="0" borderId="41" xfId="0" applyFont="1" applyBorder="1" applyAlignment="1">
      <alignment vertical="center"/>
    </xf>
    <xf numFmtId="49" fontId="1" fillId="33" borderId="23" xfId="55" applyNumberFormat="1" applyFont="1" applyFill="1" applyBorder="1" applyAlignment="1">
      <alignment horizontal="center" vertical="center"/>
      <protection/>
    </xf>
    <xf numFmtId="0" fontId="1" fillId="33" borderId="45" xfId="55" applyFont="1" applyFill="1" applyBorder="1" applyAlignment="1">
      <alignment horizontal="left" vertical="center" wrapText="1"/>
      <protection/>
    </xf>
    <xf numFmtId="49" fontId="1" fillId="33" borderId="45" xfId="55" applyNumberFormat="1" applyFont="1" applyFill="1" applyBorder="1" applyAlignment="1">
      <alignment horizontal="center" vertical="center" wrapText="1"/>
      <protection/>
    </xf>
    <xf numFmtId="0" fontId="1" fillId="33" borderId="45" xfId="55" applyFont="1" applyFill="1" applyBorder="1" applyAlignment="1">
      <alignment vertical="center"/>
      <protection/>
    </xf>
    <xf numFmtId="0" fontId="1" fillId="33" borderId="45" xfId="55" applyFont="1" applyFill="1" applyBorder="1" applyAlignment="1">
      <alignment vertical="center" wrapText="1"/>
      <protection/>
    </xf>
    <xf numFmtId="0" fontId="1" fillId="33" borderId="45" xfId="55" applyFont="1" applyFill="1" applyBorder="1" applyAlignment="1">
      <alignment horizontal="left" vertical="center"/>
      <protection/>
    </xf>
    <xf numFmtId="0" fontId="1" fillId="33" borderId="28" xfId="55" applyFont="1" applyFill="1" applyBorder="1" applyAlignment="1">
      <alignment horizontal="left" vertical="center" wrapText="1"/>
      <protection/>
    </xf>
    <xf numFmtId="0" fontId="0" fillId="0" borderId="41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47" xfId="0" applyFont="1" applyFill="1" applyBorder="1" applyAlignment="1">
      <alignment horizontal="center" vertical="center"/>
    </xf>
    <xf numFmtId="0" fontId="25" fillId="32" borderId="48" xfId="0" applyFont="1" applyFill="1" applyBorder="1" applyAlignment="1">
      <alignment horizontal="center" vertical="center"/>
    </xf>
    <xf numFmtId="0" fontId="27" fillId="32" borderId="48" xfId="0" applyFont="1" applyFill="1" applyBorder="1" applyAlignment="1">
      <alignment horizontal="center" vertical="center"/>
    </xf>
    <xf numFmtId="0" fontId="27" fillId="32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1" fillId="0" borderId="45" xfId="55" applyNumberFormat="1" applyFont="1" applyFill="1" applyBorder="1" applyAlignment="1">
      <alignment horizontal="center" vertical="center"/>
      <protection/>
    </xf>
    <xf numFmtId="3" fontId="93" fillId="0" borderId="13" xfId="56" applyNumberFormat="1" applyFont="1" applyBorder="1" applyAlignment="1">
      <alignment horizontal="center" vertical="center"/>
      <protection/>
    </xf>
    <xf numFmtId="3" fontId="93" fillId="0" borderId="23" xfId="56" applyNumberFormat="1" applyFont="1" applyBorder="1" applyAlignment="1">
      <alignment horizontal="center" vertical="center"/>
      <protection/>
    </xf>
    <xf numFmtId="3" fontId="93" fillId="0" borderId="24" xfId="56" applyNumberFormat="1" applyFont="1" applyBorder="1" applyAlignment="1">
      <alignment horizontal="center" vertical="center"/>
      <protection/>
    </xf>
    <xf numFmtId="3" fontId="93" fillId="0" borderId="16" xfId="56" applyNumberFormat="1" applyFont="1" applyBorder="1" applyAlignment="1">
      <alignment horizontal="center" vertical="center"/>
      <protection/>
    </xf>
    <xf numFmtId="3" fontId="93" fillId="0" borderId="10" xfId="56" applyNumberFormat="1" applyFont="1" applyBorder="1" applyAlignment="1">
      <alignment horizontal="center" vertical="center"/>
      <protection/>
    </xf>
    <xf numFmtId="3" fontId="93" fillId="0" borderId="11" xfId="56" applyNumberFormat="1" applyFont="1" applyBorder="1" applyAlignment="1">
      <alignment horizontal="center" vertical="center"/>
      <protection/>
    </xf>
    <xf numFmtId="3" fontId="93" fillId="32" borderId="40" xfId="56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3" fontId="21" fillId="0" borderId="51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51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32" borderId="55" xfId="0" applyNumberFormat="1" applyFont="1" applyFill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32" borderId="57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2" fillId="0" borderId="4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94" fillId="34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55" applyNumberFormat="1" applyFont="1" applyBorder="1" applyAlignment="1">
      <alignment horizontal="center" vertical="center"/>
      <protection/>
    </xf>
    <xf numFmtId="3" fontId="1" fillId="0" borderId="45" xfId="5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2" borderId="26" xfId="55" applyFont="1" applyFill="1" applyBorder="1" applyAlignment="1">
      <alignment horizontal="center" vertical="center" wrapText="1"/>
      <protection/>
    </xf>
    <xf numFmtId="3" fontId="95" fillId="0" borderId="15" xfId="0" applyNumberFormat="1" applyFont="1" applyBorder="1" applyAlignment="1">
      <alignment horizontal="center" vertical="center"/>
    </xf>
    <xf numFmtId="3" fontId="95" fillId="0" borderId="13" xfId="0" applyNumberFormat="1" applyFont="1" applyBorder="1" applyAlignment="1">
      <alignment horizontal="center" vertical="center"/>
    </xf>
    <xf numFmtId="3" fontId="95" fillId="0" borderId="16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3" fontId="21" fillId="0" borderId="5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3" fillId="0" borderId="61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34" fillId="0" borderId="40" xfId="0" applyNumberFormat="1" applyFont="1" applyBorder="1" applyAlignment="1">
      <alignment horizontal="center" vertical="center"/>
    </xf>
    <xf numFmtId="3" fontId="34" fillId="0" borderId="61" xfId="0" applyNumberFormat="1" applyFont="1" applyBorder="1" applyAlignment="1">
      <alignment horizontal="center" vertical="center"/>
    </xf>
    <xf numFmtId="3" fontId="95" fillId="0" borderId="29" xfId="0" applyNumberFormat="1" applyFont="1" applyBorder="1" applyAlignment="1">
      <alignment horizontal="center" vertical="center"/>
    </xf>
    <xf numFmtId="3" fontId="95" fillId="0" borderId="18" xfId="0" applyNumberFormat="1" applyFont="1" applyBorder="1" applyAlignment="1">
      <alignment horizontal="center" vertical="center"/>
    </xf>
    <xf numFmtId="3" fontId="95" fillId="0" borderId="27" xfId="0" applyNumberFormat="1" applyFont="1" applyBorder="1" applyAlignment="1">
      <alignment horizontal="center" vertical="center"/>
    </xf>
    <xf numFmtId="3" fontId="95" fillId="0" borderId="10" xfId="0" applyNumberFormat="1" applyFont="1" applyBorder="1" applyAlignment="1">
      <alignment horizontal="center" vertical="center"/>
    </xf>
    <xf numFmtId="3" fontId="95" fillId="0" borderId="11" xfId="0" applyNumberFormat="1" applyFont="1" applyBorder="1" applyAlignment="1">
      <alignment horizontal="center" vertical="center"/>
    </xf>
    <xf numFmtId="3" fontId="96" fillId="0" borderId="30" xfId="0" applyNumberFormat="1" applyFont="1" applyBorder="1" applyAlignment="1">
      <alignment horizontal="center" vertical="center"/>
    </xf>
    <xf numFmtId="3" fontId="95" fillId="0" borderId="23" xfId="0" applyNumberFormat="1" applyFont="1" applyBorder="1" applyAlignment="1">
      <alignment horizontal="center" vertical="center"/>
    </xf>
    <xf numFmtId="3" fontId="95" fillId="0" borderId="24" xfId="0" applyNumberFormat="1" applyFont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32" borderId="55" xfId="0" applyFont="1" applyFill="1" applyBorder="1" applyAlignment="1">
      <alignment/>
    </xf>
    <xf numFmtId="0" fontId="1" fillId="32" borderId="57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57" xfId="0" applyFont="1" applyFill="1" applyBorder="1" applyAlignment="1">
      <alignment/>
    </xf>
    <xf numFmtId="0" fontId="1" fillId="32" borderId="50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0" fontId="2" fillId="0" borderId="6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55" applyNumberFormat="1" applyFont="1" applyBorder="1" applyAlignment="1">
      <alignment horizontal="center" vertical="center"/>
      <protection/>
    </xf>
    <xf numFmtId="0" fontId="2" fillId="32" borderId="40" xfId="55" applyFont="1" applyFill="1" applyBorder="1" applyAlignment="1">
      <alignment horizontal="center" vertical="center" wrapText="1"/>
      <protection/>
    </xf>
    <xf numFmtId="0" fontId="2" fillId="32" borderId="59" xfId="55" applyFont="1" applyFill="1" applyBorder="1" applyAlignment="1">
      <alignment horizontal="center" vertical="center" wrapText="1"/>
      <protection/>
    </xf>
    <xf numFmtId="3" fontId="2" fillId="32" borderId="61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8" xfId="55" applyNumberFormat="1" applyFont="1" applyBorder="1" applyAlignment="1">
      <alignment horizontal="center" vertical="center"/>
      <protection/>
    </xf>
    <xf numFmtId="49" fontId="1" fillId="0" borderId="27" xfId="55" applyNumberFormat="1" applyFont="1" applyBorder="1" applyAlignment="1">
      <alignment horizontal="center" vertical="center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64" xfId="55" applyFont="1" applyFill="1" applyBorder="1" applyAlignment="1">
      <alignment horizontal="center" vertical="center" wrapText="1"/>
      <protection/>
    </xf>
    <xf numFmtId="0" fontId="1" fillId="36" borderId="65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3" fontId="2" fillId="32" borderId="31" xfId="55" applyNumberFormat="1" applyFont="1" applyFill="1" applyBorder="1" applyAlignment="1">
      <alignment horizontal="center" vertical="center"/>
      <protection/>
    </xf>
    <xf numFmtId="0" fontId="1" fillId="36" borderId="66" xfId="0" applyFont="1" applyFill="1" applyBorder="1" applyAlignment="1">
      <alignment/>
    </xf>
    <xf numFmtId="0" fontId="1" fillId="36" borderId="57" xfId="0" applyFont="1" applyFill="1" applyBorder="1" applyAlignment="1">
      <alignment/>
    </xf>
    <xf numFmtId="3" fontId="1" fillId="0" borderId="36" xfId="55" applyNumberFormat="1" applyFont="1" applyBorder="1" applyAlignment="1">
      <alignment horizontal="center" vertical="center"/>
      <protection/>
    </xf>
    <xf numFmtId="3" fontId="1" fillId="0" borderId="36" xfId="55" applyNumberFormat="1" applyFont="1" applyBorder="1" applyAlignment="1">
      <alignment horizontal="center" vertical="center" wrapText="1"/>
      <protection/>
    </xf>
    <xf numFmtId="3" fontId="1" fillId="0" borderId="37" xfId="55" applyNumberFormat="1" applyFont="1" applyBorder="1" applyAlignment="1">
      <alignment horizontal="center" vertical="center"/>
      <protection/>
    </xf>
    <xf numFmtId="3" fontId="2" fillId="32" borderId="67" xfId="55" applyNumberFormat="1" applyFont="1" applyFill="1" applyBorder="1" applyAlignment="1">
      <alignment horizontal="center" vertical="center"/>
      <protection/>
    </xf>
    <xf numFmtId="0" fontId="2" fillId="36" borderId="21" xfId="55" applyFont="1" applyFill="1" applyBorder="1" applyAlignment="1">
      <alignment horizontal="center" vertical="center" wrapText="1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1" fillId="37" borderId="50" xfId="55" applyFont="1" applyFill="1" applyBorder="1">
      <alignment/>
      <protection/>
    </xf>
    <xf numFmtId="0" fontId="1" fillId="37" borderId="50" xfId="55" applyFont="1" applyFill="1" applyBorder="1" applyAlignment="1">
      <alignment vertical="center" wrapText="1"/>
      <protection/>
    </xf>
    <xf numFmtId="0" fontId="1" fillId="37" borderId="50" xfId="55" applyFont="1" applyFill="1" applyBorder="1" applyAlignment="1">
      <alignment vertical="center"/>
      <protection/>
    </xf>
    <xf numFmtId="0" fontId="2" fillId="36" borderId="50" xfId="55" applyFont="1" applyFill="1" applyBorder="1" applyAlignment="1">
      <alignment horizontal="center" vertical="center" wrapText="1"/>
      <protection/>
    </xf>
    <xf numFmtId="49" fontId="1" fillId="0" borderId="13" xfId="55" applyNumberFormat="1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left" vertical="center" wrapText="1"/>
      <protection/>
    </xf>
    <xf numFmtId="3" fontId="1" fillId="0" borderId="54" xfId="55" applyNumberFormat="1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40" xfId="55" applyFont="1" applyBorder="1" applyAlignment="1">
      <alignment horizontal="center" vertical="center" wrapText="1"/>
      <protection/>
    </xf>
    <xf numFmtId="3" fontId="2" fillId="0" borderId="61" xfId="55" applyNumberFormat="1" applyFont="1" applyFill="1" applyBorder="1" applyAlignment="1">
      <alignment horizontal="center" vertical="center"/>
      <protection/>
    </xf>
    <xf numFmtId="49" fontId="1" fillId="0" borderId="15" xfId="55" applyNumberFormat="1" applyFont="1" applyBorder="1" applyAlignment="1">
      <alignment horizontal="center" vertical="center"/>
      <protection/>
    </xf>
    <xf numFmtId="3" fontId="1" fillId="0" borderId="51" xfId="55" applyNumberFormat="1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5" fillId="32" borderId="1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3" fontId="1" fillId="0" borderId="68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13" fillId="0" borderId="55" xfId="0" applyFont="1" applyBorder="1" applyAlignment="1">
      <alignment/>
    </xf>
    <xf numFmtId="0" fontId="13" fillId="0" borderId="12" xfId="0" applyFont="1" applyBorder="1" applyAlignment="1">
      <alignment/>
    </xf>
    <xf numFmtId="0" fontId="93" fillId="0" borderId="22" xfId="0" applyFont="1" applyBorder="1" applyAlignment="1">
      <alignment horizontal="right"/>
    </xf>
    <xf numFmtId="14" fontId="89" fillId="38" borderId="21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right"/>
    </xf>
    <xf numFmtId="0" fontId="13" fillId="35" borderId="12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92" fillId="35" borderId="0" xfId="0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35" borderId="55" xfId="0" applyFont="1" applyFill="1" applyBorder="1" applyAlignment="1">
      <alignment horizontal="right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left"/>
    </xf>
    <xf numFmtId="0" fontId="3" fillId="35" borderId="6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left"/>
    </xf>
    <xf numFmtId="0" fontId="3" fillId="35" borderId="5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38" borderId="42" xfId="0" applyFont="1" applyFill="1" applyBorder="1" applyAlignment="1">
      <alignment horizontal="left"/>
    </xf>
    <xf numFmtId="0" fontId="3" fillId="38" borderId="42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left"/>
    </xf>
    <xf numFmtId="0" fontId="3" fillId="38" borderId="41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55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center" vertical="center"/>
    </xf>
    <xf numFmtId="0" fontId="3" fillId="38" borderId="44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vertical="center" wrapText="1"/>
    </xf>
    <xf numFmtId="0" fontId="97" fillId="35" borderId="0" xfId="0" applyFont="1" applyFill="1" applyBorder="1" applyAlignment="1">
      <alignment/>
    </xf>
    <xf numFmtId="0" fontId="3" fillId="0" borderId="63" xfId="0" applyFont="1" applyBorder="1" applyAlignment="1">
      <alignment/>
    </xf>
    <xf numFmtId="0" fontId="3" fillId="0" borderId="62" xfId="0" applyFont="1" applyBorder="1" applyAlignment="1">
      <alignment/>
    </xf>
    <xf numFmtId="193" fontId="14" fillId="32" borderId="21" xfId="0" applyNumberFormat="1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3" fontId="14" fillId="32" borderId="40" xfId="0" applyNumberFormat="1" applyFont="1" applyFill="1" applyBorder="1" applyAlignment="1">
      <alignment horizontal="center" vertical="center" wrapText="1"/>
    </xf>
    <xf numFmtId="0" fontId="14" fillId="32" borderId="6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wrapText="1"/>
    </xf>
    <xf numFmtId="0" fontId="13" fillId="0" borderId="5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35" fillId="39" borderId="59" xfId="0" applyFont="1" applyFill="1" applyBorder="1" applyAlignment="1">
      <alignment horizontal="center" vertical="center" wrapText="1"/>
    </xf>
    <xf numFmtId="0" fontId="35" fillId="39" borderId="6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45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35" borderId="45" xfId="0" applyFont="1" applyFill="1" applyBorder="1" applyAlignment="1">
      <alignment horizontal="center" wrapText="1"/>
    </xf>
    <xf numFmtId="0" fontId="33" fillId="35" borderId="23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 wrapText="1"/>
    </xf>
    <xf numFmtId="0" fontId="33" fillId="35" borderId="45" xfId="0" applyFont="1" applyFill="1" applyBorder="1" applyAlignment="1">
      <alignment horizontal="center" wrapText="1"/>
    </xf>
    <xf numFmtId="0" fontId="33" fillId="35" borderId="70" xfId="0" applyFont="1" applyFill="1" applyBorder="1" applyAlignment="1">
      <alignment horizontal="left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33" fillId="35" borderId="10" xfId="0" applyFont="1" applyFill="1" applyBorder="1" applyAlignment="1">
      <alignment horizontal="left" wrapText="1"/>
    </xf>
    <xf numFmtId="0" fontId="33" fillId="35" borderId="23" xfId="0" applyFont="1" applyFill="1" applyBorder="1" applyAlignment="1">
      <alignment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71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3" fontId="32" fillId="0" borderId="18" xfId="0" applyNumberFormat="1" applyFont="1" applyBorder="1" applyAlignment="1">
      <alignment horizontal="center" vertical="center"/>
    </xf>
    <xf numFmtId="3" fontId="32" fillId="0" borderId="51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0" fontId="33" fillId="0" borderId="28" xfId="0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 horizontal="center" vertical="center"/>
    </xf>
    <xf numFmtId="3" fontId="32" fillId="0" borderId="55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3" fontId="33" fillId="0" borderId="17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98" fillId="0" borderId="0" xfId="0" applyFont="1" applyAlignment="1">
      <alignment/>
    </xf>
    <xf numFmtId="0" fontId="98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72" xfId="0" applyFont="1" applyBorder="1" applyAlignment="1">
      <alignment/>
    </xf>
    <xf numFmtId="0" fontId="98" fillId="0" borderId="73" xfId="0" applyFont="1" applyBorder="1" applyAlignment="1">
      <alignment horizontal="right"/>
    </xf>
    <xf numFmtId="0" fontId="99" fillId="38" borderId="74" xfId="0" applyFont="1" applyFill="1" applyBorder="1" applyAlignment="1">
      <alignment horizontal="center" wrapText="1"/>
    </xf>
    <xf numFmtId="0" fontId="99" fillId="38" borderId="75" xfId="0" applyFont="1" applyFill="1" applyBorder="1" applyAlignment="1">
      <alignment horizontal="center" wrapText="1"/>
    </xf>
    <xf numFmtId="0" fontId="99" fillId="38" borderId="76" xfId="0" applyFont="1" applyFill="1" applyBorder="1" applyAlignment="1">
      <alignment/>
    </xf>
    <xf numFmtId="0" fontId="33" fillId="0" borderId="77" xfId="0" applyFont="1" applyBorder="1" applyAlignment="1">
      <alignment/>
    </xf>
    <xf numFmtId="3" fontId="98" fillId="0" borderId="16" xfId="0" applyNumberFormat="1" applyFont="1" applyBorder="1" applyAlignment="1">
      <alignment horizontal="center" vertical="center"/>
    </xf>
    <xf numFmtId="3" fontId="98" fillId="0" borderId="15" xfId="0" applyNumberFormat="1" applyFont="1" applyBorder="1" applyAlignment="1">
      <alignment horizontal="center" vertical="center"/>
    </xf>
    <xf numFmtId="0" fontId="33" fillId="38" borderId="78" xfId="0" applyFont="1" applyFill="1" applyBorder="1" applyAlignment="1">
      <alignment/>
    </xf>
    <xf numFmtId="0" fontId="33" fillId="0" borderId="59" xfId="0" applyFont="1" applyBorder="1" applyAlignment="1">
      <alignment/>
    </xf>
    <xf numFmtId="3" fontId="98" fillId="0" borderId="11" xfId="0" applyNumberFormat="1" applyFont="1" applyBorder="1" applyAlignment="1">
      <alignment horizontal="center" vertical="center"/>
    </xf>
    <xf numFmtId="0" fontId="98" fillId="0" borderId="59" xfId="0" applyFont="1" applyBorder="1" applyAlignment="1">
      <alignment horizontal="center" vertical="center"/>
    </xf>
    <xf numFmtId="0" fontId="98" fillId="38" borderId="79" xfId="0" applyFont="1" applyFill="1" applyBorder="1" applyAlignment="1">
      <alignment/>
    </xf>
    <xf numFmtId="0" fontId="98" fillId="38" borderId="80" xfId="0" applyFont="1" applyFill="1" applyBorder="1" applyAlignment="1">
      <alignment horizontal="right"/>
    </xf>
    <xf numFmtId="3" fontId="98" fillId="0" borderId="40" xfId="0" applyNumberFormat="1" applyFont="1" applyBorder="1" applyAlignment="1">
      <alignment horizontal="center" vertical="center"/>
    </xf>
    <xf numFmtId="0" fontId="99" fillId="38" borderId="78" xfId="0" applyFont="1" applyFill="1" applyBorder="1" applyAlignment="1">
      <alignment/>
    </xf>
    <xf numFmtId="0" fontId="33" fillId="35" borderId="81" xfId="0" applyFont="1" applyFill="1" applyBorder="1" applyAlignment="1">
      <alignment/>
    </xf>
    <xf numFmtId="0" fontId="33" fillId="35" borderId="82" xfId="0" applyFont="1" applyFill="1" applyBorder="1" applyAlignment="1">
      <alignment horizontal="right"/>
    </xf>
    <xf numFmtId="9" fontId="98" fillId="35" borderId="82" xfId="59" applyFont="1" applyFill="1" applyBorder="1" applyAlignment="1">
      <alignment/>
    </xf>
    <xf numFmtId="9" fontId="98" fillId="35" borderId="83" xfId="59" applyFont="1" applyFill="1" applyBorder="1" applyAlignment="1">
      <alignment/>
    </xf>
    <xf numFmtId="3" fontId="98" fillId="0" borderId="59" xfId="0" applyNumberFormat="1" applyFont="1" applyBorder="1" applyAlignment="1">
      <alignment horizontal="center" vertical="center"/>
    </xf>
    <xf numFmtId="4" fontId="1" fillId="0" borderId="18" xfId="55" applyNumberFormat="1" applyFont="1" applyFill="1" applyBorder="1" applyAlignment="1">
      <alignment horizontal="center" vertical="center"/>
      <protection/>
    </xf>
    <xf numFmtId="4" fontId="1" fillId="0" borderId="68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45" xfId="55" applyNumberFormat="1" applyFont="1" applyFill="1" applyBorder="1" applyAlignment="1">
      <alignment horizontal="center" vertical="center"/>
      <protection/>
    </xf>
    <xf numFmtId="4" fontId="1" fillId="0" borderId="27" xfId="55" applyNumberFormat="1" applyFont="1" applyFill="1" applyBorder="1" applyAlignment="1">
      <alignment horizontal="center" vertical="center"/>
      <protection/>
    </xf>
    <xf numFmtId="4" fontId="1" fillId="0" borderId="84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4" fontId="1" fillId="0" borderId="85" xfId="55" applyNumberFormat="1" applyFont="1" applyFill="1" applyBorder="1" applyAlignment="1">
      <alignment horizontal="center" vertical="center"/>
      <protection/>
    </xf>
    <xf numFmtId="4" fontId="1" fillId="0" borderId="32" xfId="55" applyNumberFormat="1" applyFont="1" applyFill="1" applyBorder="1" applyAlignment="1">
      <alignment horizontal="center" vertical="center"/>
      <protection/>
    </xf>
    <xf numFmtId="4" fontId="1" fillId="0" borderId="35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3" fontId="93" fillId="0" borderId="10" xfId="56" applyNumberFormat="1" applyFont="1" applyBorder="1" applyAlignment="1">
      <alignment horizontal="center" vertical="center" wrapText="1"/>
      <protection/>
    </xf>
    <xf numFmtId="4" fontId="1" fillId="0" borderId="15" xfId="0" applyNumberFormat="1" applyFont="1" applyBorder="1" applyAlignment="1">
      <alignment horizontal="center" vertical="center"/>
    </xf>
    <xf numFmtId="4" fontId="1" fillId="0" borderId="8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3" fontId="33" fillId="0" borderId="45" xfId="0" applyNumberFormat="1" applyFont="1" applyFill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9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49" fontId="5" fillId="32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7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64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horizontal="center" vertical="center"/>
      <protection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78" xfId="0" applyNumberFormat="1" applyFont="1" applyFill="1" applyBorder="1" applyAlignment="1" applyProtection="1">
      <alignment horizontal="center" vertical="center"/>
      <protection/>
    </xf>
    <xf numFmtId="3" fontId="24" fillId="0" borderId="78" xfId="0" applyNumberFormat="1" applyFont="1" applyBorder="1" applyAlignment="1" applyProtection="1">
      <alignment horizontal="center" vertical="center"/>
      <protection locked="0"/>
    </xf>
    <xf numFmtId="3" fontId="24" fillId="0" borderId="41" xfId="0" applyNumberFormat="1" applyFont="1" applyFill="1" applyBorder="1" applyAlignment="1" applyProtection="1">
      <alignment horizontal="center" vertical="center"/>
      <protection locked="0"/>
    </xf>
    <xf numFmtId="3" fontId="100" fillId="38" borderId="65" xfId="0" applyNumberFormat="1" applyFont="1" applyFill="1" applyBorder="1" applyAlignment="1">
      <alignment horizontal="center"/>
    </xf>
    <xf numFmtId="3" fontId="100" fillId="38" borderId="30" xfId="0" applyNumberFormat="1" applyFont="1" applyFill="1" applyBorder="1" applyAlignment="1">
      <alignment horizontal="center"/>
    </xf>
    <xf numFmtId="0" fontId="39" fillId="35" borderId="45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center" wrapText="1"/>
    </xf>
    <xf numFmtId="3" fontId="39" fillId="0" borderId="10" xfId="0" applyNumberFormat="1" applyFont="1" applyBorder="1" applyAlignment="1">
      <alignment horizontal="center" vertical="center"/>
    </xf>
    <xf numFmtId="3" fontId="39" fillId="0" borderId="45" xfId="0" applyNumberFormat="1" applyFont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45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5" borderId="70" xfId="0" applyFont="1" applyFill="1" applyBorder="1" applyAlignment="1">
      <alignment horizontal="left" vertical="center" wrapText="1"/>
    </xf>
    <xf numFmtId="3" fontId="39" fillId="0" borderId="36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3" fontId="39" fillId="0" borderId="78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70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3" fontId="39" fillId="0" borderId="71" xfId="0" applyNumberFormat="1" applyFon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51" xfId="0" applyNumberFormat="1" applyFon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/>
    </xf>
    <xf numFmtId="3" fontId="40" fillId="0" borderId="40" xfId="0" applyNumberFormat="1" applyFont="1" applyBorder="1" applyAlignment="1">
      <alignment horizontal="center" vertical="center"/>
    </xf>
    <xf numFmtId="3" fontId="40" fillId="0" borderId="55" xfId="0" applyNumberFormat="1" applyFont="1" applyBorder="1" applyAlignment="1">
      <alignment horizontal="center" vertical="center"/>
    </xf>
    <xf numFmtId="0" fontId="91" fillId="0" borderId="34" xfId="0" applyFont="1" applyBorder="1" applyAlignment="1">
      <alignment vertical="center" wrapText="1"/>
    </xf>
    <xf numFmtId="0" fontId="92" fillId="0" borderId="87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4" fillId="0" borderId="32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2" fillId="32" borderId="63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45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" fillId="32" borderId="88" xfId="0" applyFont="1" applyFill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3" fontId="1" fillId="35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5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0" fontId="15" fillId="32" borderId="28" xfId="0" applyFont="1" applyFill="1" applyBorder="1" applyAlignment="1">
      <alignment horizontal="centerContinuous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6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90" xfId="55" applyNumberFormat="1" applyFont="1" applyFill="1" applyBorder="1" applyAlignment="1">
      <alignment horizontal="center" vertical="center"/>
      <protection/>
    </xf>
    <xf numFmtId="199" fontId="33" fillId="38" borderId="32" xfId="59" applyNumberFormat="1" applyFont="1" applyFill="1" applyBorder="1" applyAlignment="1">
      <alignment horizontal="center" vertical="center"/>
    </xf>
    <xf numFmtId="9" fontId="33" fillId="38" borderId="85" xfId="59" applyFont="1" applyFill="1" applyBorder="1" applyAlignment="1">
      <alignment horizontal="center" vertical="center"/>
    </xf>
    <xf numFmtId="199" fontId="33" fillId="38" borderId="91" xfId="59" applyNumberFormat="1" applyFont="1" applyFill="1" applyBorder="1" applyAlignment="1">
      <alignment horizontal="center" vertical="center"/>
    </xf>
    <xf numFmtId="9" fontId="33" fillId="38" borderId="73" xfId="59" applyFont="1" applyFill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" fillId="38" borderId="19" xfId="0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24" fillId="0" borderId="52" xfId="0" applyNumberFormat="1" applyFont="1" applyFill="1" applyBorder="1" applyAlignment="1" applyProtection="1">
      <alignment horizontal="center" vertical="center"/>
      <protection/>
    </xf>
    <xf numFmtId="3" fontId="24" fillId="0" borderId="52" xfId="0" applyNumberFormat="1" applyFont="1" applyBorder="1" applyAlignment="1" applyProtection="1">
      <alignment horizontal="center" vertical="center"/>
      <protection locked="0"/>
    </xf>
    <xf numFmtId="3" fontId="24" fillId="0" borderId="71" xfId="0" applyNumberFormat="1" applyFont="1" applyBorder="1" applyAlignment="1" applyProtection="1">
      <alignment horizontal="center" vertical="center"/>
      <protection locked="0"/>
    </xf>
    <xf numFmtId="3" fontId="24" fillId="0" borderId="56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100" fillId="38" borderId="57" xfId="0" applyNumberFormat="1" applyFont="1" applyFill="1" applyBorder="1" applyAlignment="1">
      <alignment horizont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51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/>
    </xf>
    <xf numFmtId="49" fontId="5" fillId="0" borderId="78" xfId="0" applyNumberFormat="1" applyFont="1" applyFill="1" applyBorder="1" applyAlignment="1" applyProtection="1">
      <alignment horizontal="center" vertical="top" wrapText="1"/>
      <protection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45" xfId="0" applyNumberFormat="1" applyFont="1" applyFill="1" applyBorder="1" applyAlignment="1">
      <alignment horizontal="center" vertical="center"/>
    </xf>
    <xf numFmtId="4" fontId="1" fillId="0" borderId="92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0" fontId="2" fillId="32" borderId="93" xfId="55" applyFont="1" applyFill="1" applyBorder="1" applyAlignment="1">
      <alignment horizontal="center" wrapText="1"/>
      <protection/>
    </xf>
    <xf numFmtId="0" fontId="2" fillId="32" borderId="33" xfId="55" applyFont="1" applyFill="1" applyBorder="1" applyAlignment="1">
      <alignment horizontal="center" vertical="top" wrapText="1"/>
      <protection/>
    </xf>
    <xf numFmtId="4" fontId="1" fillId="0" borderId="42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98" fillId="0" borderId="40" xfId="0" applyNumberFormat="1" applyFont="1" applyFill="1" applyBorder="1" applyAlignment="1">
      <alignment horizontal="center" vertical="center"/>
    </xf>
    <xf numFmtId="3" fontId="98" fillId="0" borderId="15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/>
    </xf>
    <xf numFmtId="3" fontId="1" fillId="0" borderId="94" xfId="55" applyNumberFormat="1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4" fillId="0" borderId="18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01" fillId="0" borderId="0" xfId="0" applyFont="1" applyBorder="1" applyAlignment="1">
      <alignment horizontal="center"/>
    </xf>
    <xf numFmtId="3" fontId="101" fillId="0" borderId="0" xfId="0" applyNumberFormat="1" applyFont="1" applyBorder="1" applyAlignment="1">
      <alignment horizontal="center"/>
    </xf>
    <xf numFmtId="0" fontId="1" fillId="32" borderId="8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3" fontId="33" fillId="0" borderId="56" xfId="0" applyNumberFormat="1" applyFont="1" applyBorder="1" applyAlignment="1">
      <alignment horizontal="center" vertical="center"/>
    </xf>
    <xf numFmtId="3" fontId="33" fillId="0" borderId="5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45" xfId="0" applyNumberFormat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33" fillId="0" borderId="43" xfId="0" applyNumberFormat="1" applyFont="1" applyFill="1" applyBorder="1" applyAlignment="1">
      <alignment horizontal="center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3" fontId="33" fillId="0" borderId="28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right" vertical="center" wrapText="1"/>
    </xf>
    <xf numFmtId="3" fontId="1" fillId="32" borderId="30" xfId="0" applyNumberFormat="1" applyFont="1" applyFill="1" applyBorder="1" applyAlignment="1">
      <alignment horizontal="center" vertical="center"/>
    </xf>
    <xf numFmtId="3" fontId="1" fillId="32" borderId="31" xfId="0" applyNumberFormat="1" applyFont="1" applyFill="1" applyBorder="1" applyAlignment="1">
      <alignment horizontal="center" vertical="center"/>
    </xf>
    <xf numFmtId="4" fontId="1" fillId="32" borderId="59" xfId="0" applyNumberFormat="1" applyFont="1" applyFill="1" applyBorder="1" applyAlignment="1">
      <alignment horizontal="center" vertical="center"/>
    </xf>
    <xf numFmtId="0" fontId="1" fillId="32" borderId="95" xfId="0" applyFont="1" applyFill="1" applyBorder="1" applyAlignment="1">
      <alignment horizontal="center" vertical="center" wrapText="1"/>
    </xf>
    <xf numFmtId="0" fontId="1" fillId="32" borderId="96" xfId="0" applyFont="1" applyFill="1" applyBorder="1" applyAlignment="1">
      <alignment horizontal="center" vertical="center" wrapText="1"/>
    </xf>
    <xf numFmtId="3" fontId="1" fillId="0" borderId="36" xfId="55" applyNumberFormat="1" applyFont="1" applyFill="1" applyBorder="1" applyAlignment="1">
      <alignment horizontal="center" vertical="center"/>
      <protection/>
    </xf>
    <xf numFmtId="49" fontId="1" fillId="33" borderId="34" xfId="55" applyNumberFormat="1" applyFont="1" applyFill="1" applyBorder="1" applyAlignment="1">
      <alignment horizontal="center" vertical="center"/>
      <protection/>
    </xf>
    <xf numFmtId="0" fontId="1" fillId="33" borderId="35" xfId="55" applyFont="1" applyFill="1" applyBorder="1" applyAlignment="1">
      <alignment horizontal="left" vertical="center" wrapText="1"/>
      <protection/>
    </xf>
    <xf numFmtId="49" fontId="1" fillId="33" borderId="24" xfId="55" applyNumberFormat="1" applyFont="1" applyFill="1" applyBorder="1" applyAlignment="1">
      <alignment horizontal="center" vertical="center"/>
      <protection/>
    </xf>
    <xf numFmtId="9" fontId="33" fillId="38" borderId="91" xfId="0" applyNumberFormat="1" applyFont="1" applyFill="1" applyBorder="1" applyAlignment="1">
      <alignment horizontal="center" vertical="center"/>
    </xf>
    <xf numFmtId="3" fontId="98" fillId="0" borderId="59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3" fontId="3" fillId="35" borderId="63" xfId="0" applyNumberFormat="1" applyFont="1" applyFill="1" applyBorder="1" applyAlignment="1">
      <alignment horizontal="center" vertical="center" wrapText="1"/>
    </xf>
    <xf numFmtId="3" fontId="3" fillId="35" borderId="5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35" fillId="0" borderId="0" xfId="0" applyNumberFormat="1" applyFont="1" applyAlignment="1">
      <alignment horizontal="right"/>
    </xf>
    <xf numFmtId="49" fontId="35" fillId="0" borderId="0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49" fontId="20" fillId="0" borderId="0" xfId="0" applyNumberFormat="1" applyFont="1" applyFill="1" applyAlignment="1" applyProtection="1">
      <alignment horizontal="right"/>
      <protection/>
    </xf>
    <xf numFmtId="0" fontId="94" fillId="0" borderId="0" xfId="57" applyNumberFormat="1" applyFont="1" applyFill="1" applyAlignment="1" applyProtection="1">
      <alignment/>
      <protection/>
    </xf>
    <xf numFmtId="0" fontId="102" fillId="0" borderId="0" xfId="57" applyNumberFormat="1" applyFont="1" applyFill="1" applyAlignment="1" applyProtection="1">
      <alignment horizontal="right"/>
      <protection/>
    </xf>
    <xf numFmtId="0" fontId="103" fillId="40" borderId="97" xfId="57" applyNumberFormat="1" applyFont="1" applyFill="1" applyBorder="1" applyAlignment="1" applyProtection="1">
      <alignment horizontal="center" vertical="center" wrapText="1"/>
      <protection/>
    </xf>
    <xf numFmtId="0" fontId="103" fillId="40" borderId="98" xfId="57" applyNumberFormat="1" applyFont="1" applyFill="1" applyBorder="1" applyAlignment="1" applyProtection="1">
      <alignment horizontal="center" vertical="center" wrapText="1"/>
      <protection/>
    </xf>
    <xf numFmtId="0" fontId="103" fillId="40" borderId="99" xfId="57" applyNumberFormat="1" applyFont="1" applyFill="1" applyBorder="1" applyAlignment="1" applyProtection="1">
      <alignment horizontal="center" vertical="center" wrapText="1"/>
      <protection/>
    </xf>
    <xf numFmtId="0" fontId="94" fillId="0" borderId="41" xfId="57" applyNumberFormat="1" applyFont="1" applyFill="1" applyBorder="1" applyAlignment="1" applyProtection="1">
      <alignment/>
      <protection/>
    </xf>
    <xf numFmtId="0" fontId="104" fillId="0" borderId="100" xfId="57" applyNumberFormat="1" applyFont="1" applyFill="1" applyBorder="1" applyAlignment="1" applyProtection="1">
      <alignment horizontal="left" vertical="center" wrapText="1"/>
      <protection/>
    </xf>
    <xf numFmtId="0" fontId="104" fillId="0" borderId="101" xfId="57" applyNumberFormat="1" applyFont="1" applyFill="1" applyBorder="1" applyAlignment="1" applyProtection="1">
      <alignment horizontal="center" vertical="center"/>
      <protection/>
    </xf>
    <xf numFmtId="0" fontId="104" fillId="0" borderId="88" xfId="57" applyNumberFormat="1" applyFont="1" applyFill="1" applyBorder="1" applyAlignment="1" applyProtection="1">
      <alignment horizontal="center" vertical="center"/>
      <protection/>
    </xf>
    <xf numFmtId="0" fontId="104" fillId="0" borderId="102" xfId="57" applyNumberFormat="1" applyFont="1" applyFill="1" applyBorder="1" applyAlignment="1" applyProtection="1">
      <alignment horizontal="center" vertical="center"/>
      <protection/>
    </xf>
    <xf numFmtId="0" fontId="104" fillId="0" borderId="15" xfId="57" applyNumberFormat="1" applyFont="1" applyFill="1" applyBorder="1" applyAlignment="1" applyProtection="1">
      <alignment horizontal="center" vertical="center"/>
      <protection/>
    </xf>
    <xf numFmtId="0" fontId="104" fillId="0" borderId="16" xfId="57" applyNumberFormat="1" applyFont="1" applyFill="1" applyBorder="1" applyAlignment="1" applyProtection="1">
      <alignment horizontal="center" vertical="center"/>
      <protection/>
    </xf>
    <xf numFmtId="0" fontId="104" fillId="0" borderId="103" xfId="57" applyNumberFormat="1" applyFont="1" applyFill="1" applyBorder="1" applyAlignment="1" applyProtection="1">
      <alignment horizontal="center" vertical="center"/>
      <protection/>
    </xf>
    <xf numFmtId="0" fontId="104" fillId="0" borderId="101" xfId="57" applyNumberFormat="1" applyFont="1" applyFill="1" applyBorder="1" applyAlignment="1" applyProtection="1">
      <alignment horizontal="left" vertical="center" wrapText="1"/>
      <protection/>
    </xf>
    <xf numFmtId="0" fontId="104" fillId="0" borderId="62" xfId="57" applyNumberFormat="1" applyFont="1" applyFill="1" applyBorder="1" applyAlignment="1" applyProtection="1">
      <alignment horizontal="left" vertical="center" wrapText="1"/>
      <protection locked="0"/>
    </xf>
    <xf numFmtId="0" fontId="104" fillId="0" borderId="17" xfId="57" applyNumberFormat="1" applyFont="1" applyFill="1" applyBorder="1" applyAlignment="1" applyProtection="1">
      <alignment horizontal="left" vertical="center" wrapText="1"/>
      <protection/>
    </xf>
    <xf numFmtId="0" fontId="104" fillId="0" borderId="43" xfId="57" applyNumberFormat="1" applyFont="1" applyFill="1" applyBorder="1" applyAlignment="1" applyProtection="1">
      <alignment horizontal="center" vertical="center"/>
      <protection/>
    </xf>
    <xf numFmtId="0" fontId="104" fillId="0" borderId="89" xfId="57" applyNumberFormat="1" applyFont="1" applyFill="1" applyBorder="1" applyAlignment="1" applyProtection="1">
      <alignment horizontal="center" vertical="center"/>
      <protection/>
    </xf>
    <xf numFmtId="0" fontId="104" fillId="0" borderId="23" xfId="57" applyNumberFormat="1" applyFont="1" applyFill="1" applyBorder="1" applyAlignment="1" applyProtection="1">
      <alignment horizontal="center" vertical="center"/>
      <protection/>
    </xf>
    <xf numFmtId="0" fontId="104" fillId="0" borderId="18" xfId="57" applyNumberFormat="1" applyFont="1" applyFill="1" applyBorder="1" applyAlignment="1" applyProtection="1">
      <alignment horizontal="center" vertical="center"/>
      <protection/>
    </xf>
    <xf numFmtId="0" fontId="104" fillId="0" borderId="10" xfId="57" applyNumberFormat="1" applyFont="1" applyFill="1" applyBorder="1" applyAlignment="1" applyProtection="1">
      <alignment horizontal="center" vertical="center"/>
      <protection/>
    </xf>
    <xf numFmtId="0" fontId="104" fillId="0" borderId="45" xfId="57" applyNumberFormat="1" applyFont="1" applyFill="1" applyBorder="1" applyAlignment="1" applyProtection="1">
      <alignment horizontal="center" vertical="center"/>
      <protection/>
    </xf>
    <xf numFmtId="0" fontId="104" fillId="0" borderId="43" xfId="57" applyNumberFormat="1" applyFont="1" applyFill="1" applyBorder="1" applyAlignment="1" applyProtection="1">
      <alignment horizontal="left" vertical="center" wrapText="1"/>
      <protection/>
    </xf>
    <xf numFmtId="0" fontId="104" fillId="0" borderId="43" xfId="57" applyNumberFormat="1" applyFont="1" applyFill="1" applyBorder="1" applyAlignment="1" applyProtection="1">
      <alignment horizontal="left" vertical="center" wrapText="1"/>
      <protection locked="0"/>
    </xf>
    <xf numFmtId="0" fontId="104" fillId="0" borderId="14" xfId="57" applyNumberFormat="1" applyFont="1" applyFill="1" applyBorder="1" applyAlignment="1" applyProtection="1">
      <alignment horizontal="left" vertical="center" wrapText="1"/>
      <protection/>
    </xf>
    <xf numFmtId="0" fontId="104" fillId="0" borderId="42" xfId="57" applyNumberFormat="1" applyFont="1" applyFill="1" applyBorder="1" applyAlignment="1" applyProtection="1">
      <alignment horizontal="center" vertical="center"/>
      <protection/>
    </xf>
    <xf numFmtId="0" fontId="104" fillId="0" borderId="13" xfId="57" applyNumberFormat="1" applyFont="1" applyFill="1" applyBorder="1" applyAlignment="1" applyProtection="1">
      <alignment horizontal="center" vertical="center"/>
      <protection/>
    </xf>
    <xf numFmtId="0" fontId="104" fillId="0" borderId="51" xfId="57" applyNumberFormat="1" applyFont="1" applyFill="1" applyBorder="1" applyAlignment="1" applyProtection="1">
      <alignment horizontal="center" vertical="center"/>
      <protection/>
    </xf>
    <xf numFmtId="0" fontId="104" fillId="0" borderId="42" xfId="57" applyNumberFormat="1" applyFont="1" applyFill="1" applyBorder="1" applyAlignment="1" applyProtection="1">
      <alignment horizontal="left" vertical="center" wrapText="1"/>
      <protection/>
    </xf>
    <xf numFmtId="0" fontId="104" fillId="0" borderId="19" xfId="57" applyNumberFormat="1" applyFont="1" applyFill="1" applyBorder="1" applyAlignment="1" applyProtection="1">
      <alignment horizontal="left" vertical="center" wrapText="1"/>
      <protection/>
    </xf>
    <xf numFmtId="0" fontId="104" fillId="0" borderId="44" xfId="57" applyNumberFormat="1" applyFont="1" applyFill="1" applyBorder="1" applyAlignment="1" applyProtection="1">
      <alignment horizontal="center" vertical="center"/>
      <protection/>
    </xf>
    <xf numFmtId="0" fontId="104" fillId="0" borderId="58" xfId="57" applyNumberFormat="1" applyFont="1" applyFill="1" applyBorder="1" applyAlignment="1" applyProtection="1">
      <alignment horizontal="center" vertical="center"/>
      <protection/>
    </xf>
    <xf numFmtId="0" fontId="104" fillId="0" borderId="24" xfId="57" applyNumberFormat="1" applyFont="1" applyFill="1" applyBorder="1" applyAlignment="1" applyProtection="1">
      <alignment horizontal="center" vertical="center"/>
      <protection/>
    </xf>
    <xf numFmtId="0" fontId="104" fillId="0" borderId="27" xfId="57" applyNumberFormat="1" applyFont="1" applyFill="1" applyBorder="1" applyAlignment="1" applyProtection="1">
      <alignment horizontal="center" vertical="center"/>
      <protection/>
    </xf>
    <xf numFmtId="0" fontId="104" fillId="0" borderId="11" xfId="57" applyNumberFormat="1" applyFont="1" applyFill="1" applyBorder="1" applyAlignment="1" applyProtection="1">
      <alignment horizontal="center" vertical="center"/>
      <protection/>
    </xf>
    <xf numFmtId="0" fontId="104" fillId="0" borderId="28" xfId="57" applyNumberFormat="1" applyFont="1" applyFill="1" applyBorder="1" applyAlignment="1" applyProtection="1">
      <alignment horizontal="center" vertical="center"/>
      <protection/>
    </xf>
    <xf numFmtId="0" fontId="104" fillId="0" borderId="44" xfId="57" applyNumberFormat="1" applyFont="1" applyFill="1" applyBorder="1" applyAlignment="1" applyProtection="1">
      <alignment horizontal="left" vertical="center" wrapText="1"/>
      <protection/>
    </xf>
    <xf numFmtId="0" fontId="104" fillId="0" borderId="92" xfId="57" applyNumberFormat="1" applyFont="1" applyFill="1" applyBorder="1" applyAlignment="1" applyProtection="1">
      <alignment horizontal="left" vertical="center" wrapText="1"/>
      <protection locked="0"/>
    </xf>
    <xf numFmtId="0" fontId="94" fillId="0" borderId="12" xfId="57" applyNumberFormat="1" applyFont="1" applyFill="1" applyBorder="1" applyAlignment="1" applyProtection="1">
      <alignment/>
      <protection/>
    </xf>
    <xf numFmtId="0" fontId="94" fillId="0" borderId="0" xfId="57" applyNumberFormat="1" applyFont="1" applyFill="1" applyAlignment="1" applyProtection="1">
      <alignment/>
      <protection/>
    </xf>
    <xf numFmtId="0" fontId="105" fillId="0" borderId="0" xfId="57" applyNumberFormat="1" applyFont="1" applyFill="1" applyAlignment="1" applyProtection="1">
      <alignment/>
      <protection hidden="1"/>
    </xf>
    <xf numFmtId="0" fontId="106" fillId="0" borderId="0" xfId="57" applyNumberFormat="1" applyFont="1" applyFill="1" applyAlignment="1" applyProtection="1">
      <alignment/>
      <protection hidden="1"/>
    </xf>
    <xf numFmtId="0" fontId="107" fillId="0" borderId="0" xfId="57" applyNumberFormat="1" applyFont="1" applyFill="1" applyAlignment="1" applyProtection="1">
      <alignment/>
      <protection hidden="1"/>
    </xf>
    <xf numFmtId="0" fontId="94" fillId="0" borderId="0" xfId="57" applyNumberFormat="1" applyFont="1" applyFill="1" applyAlignment="1" applyProtection="1">
      <alignment/>
      <protection hidden="1"/>
    </xf>
    <xf numFmtId="0" fontId="106" fillId="0" borderId="0" xfId="57" applyNumberFormat="1" applyFont="1" applyFill="1" applyBorder="1" applyAlignment="1" applyProtection="1">
      <alignment/>
      <protection hidden="1"/>
    </xf>
    <xf numFmtId="0" fontId="107" fillId="0" borderId="0" xfId="57" applyNumberFormat="1" applyFont="1" applyFill="1" applyBorder="1" applyAlignment="1" applyProtection="1">
      <alignment/>
      <protection hidden="1"/>
    </xf>
    <xf numFmtId="0" fontId="94" fillId="0" borderId="0" xfId="57" applyNumberFormat="1" applyFont="1" applyFill="1" applyBorder="1" applyAlignment="1" applyProtection="1">
      <alignment/>
      <protection hidden="1"/>
    </xf>
    <xf numFmtId="0" fontId="94" fillId="0" borderId="0" xfId="57" applyNumberFormat="1" applyFont="1" applyFill="1" applyAlignment="1" applyProtection="1">
      <alignment/>
      <protection locked="0"/>
    </xf>
    <xf numFmtId="0" fontId="108" fillId="0" borderId="0" xfId="57" applyNumberFormat="1" applyFont="1" applyFill="1" applyAlignment="1" applyProtection="1">
      <alignment/>
      <protection locked="0"/>
    </xf>
    <xf numFmtId="0" fontId="94" fillId="0" borderId="41" xfId="57" applyNumberFormat="1" applyFont="1" applyFill="1" applyBorder="1" applyAlignment="1" applyProtection="1">
      <alignment/>
      <protection locked="0"/>
    </xf>
    <xf numFmtId="0" fontId="103" fillId="39" borderId="24" xfId="57" applyNumberFormat="1" applyFont="1" applyFill="1" applyBorder="1" applyAlignment="1" applyProtection="1">
      <alignment horizontal="center" vertical="center"/>
      <protection locked="0"/>
    </xf>
    <xf numFmtId="0" fontId="103" fillId="39" borderId="58" xfId="57" applyNumberFormat="1" applyFont="1" applyFill="1" applyBorder="1" applyAlignment="1" applyProtection="1">
      <alignment horizontal="center" vertical="center"/>
      <protection locked="0"/>
    </xf>
    <xf numFmtId="0" fontId="103" fillId="39" borderId="28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04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05" xfId="57" applyNumberFormat="1" applyFont="1" applyFill="1" applyBorder="1" applyAlignment="1" applyProtection="1">
      <alignment horizontal="center" vertical="center" wrapText="1"/>
      <protection locked="0"/>
    </xf>
    <xf numFmtId="0" fontId="104" fillId="0" borderId="88" xfId="57" applyNumberFormat="1" applyFont="1" applyFill="1" applyBorder="1" applyAlignment="1" applyProtection="1">
      <alignment horizontal="left" vertical="center" wrapText="1"/>
      <protection locked="0"/>
    </xf>
    <xf numFmtId="0" fontId="104" fillId="0" borderId="13" xfId="57" applyNumberFormat="1" applyFont="1" applyFill="1" applyBorder="1" applyAlignment="1" applyProtection="1">
      <alignment horizontal="center" vertical="center"/>
      <protection locked="0"/>
    </xf>
    <xf numFmtId="0" fontId="104" fillId="38" borderId="35" xfId="57" applyNumberFormat="1" applyFont="1" applyFill="1" applyBorder="1" applyAlignment="1" applyProtection="1">
      <alignment horizontal="center" vertical="center"/>
      <protection hidden="1"/>
    </xf>
    <xf numFmtId="0" fontId="104" fillId="0" borderId="15" xfId="57" applyNumberFormat="1" applyFont="1" applyFill="1" applyBorder="1" applyAlignment="1" applyProtection="1">
      <alignment horizontal="center" vertical="center"/>
      <protection locked="0"/>
    </xf>
    <xf numFmtId="0" fontId="104" fillId="38" borderId="51" xfId="57" applyNumberFormat="1" applyFont="1" applyFill="1" applyBorder="1" applyAlignment="1" applyProtection="1">
      <alignment horizontal="center" vertical="center"/>
      <protection hidden="1"/>
    </xf>
    <xf numFmtId="0" fontId="104" fillId="38" borderId="15" xfId="57" applyNumberFormat="1" applyFont="1" applyFill="1" applyBorder="1" applyAlignment="1" applyProtection="1">
      <alignment horizontal="center" vertical="center"/>
      <protection hidden="1"/>
    </xf>
    <xf numFmtId="3" fontId="104" fillId="0" borderId="63" xfId="57" applyNumberFormat="1" applyFont="1" applyFill="1" applyBorder="1" applyAlignment="1" applyProtection="1">
      <alignment horizontal="center" vertical="center" wrapText="1"/>
      <protection locked="0"/>
    </xf>
    <xf numFmtId="0" fontId="94" fillId="0" borderId="0" xfId="57" applyNumberFormat="1" applyFont="1" applyFill="1" applyBorder="1" applyAlignment="1" applyProtection="1">
      <alignment/>
      <protection locked="0"/>
    </xf>
    <xf numFmtId="0" fontId="104" fillId="0" borderId="89" xfId="57" applyNumberFormat="1" applyFont="1" applyFill="1" applyBorder="1" applyAlignment="1" applyProtection="1">
      <alignment horizontal="left" vertical="center" wrapText="1"/>
      <protection locked="0"/>
    </xf>
    <xf numFmtId="3" fontId="104" fillId="0" borderId="17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7" applyNumberFormat="1" applyFont="1" applyFill="1" applyAlignment="1" applyProtection="1">
      <alignment/>
      <protection locked="0"/>
    </xf>
    <xf numFmtId="0" fontId="103" fillId="0" borderId="0" xfId="57" applyNumberFormat="1" applyFont="1" applyFill="1" applyAlignment="1" applyProtection="1">
      <alignment/>
      <protection locked="0"/>
    </xf>
    <xf numFmtId="0" fontId="109" fillId="0" borderId="0" xfId="57" applyNumberFormat="1" applyFont="1" applyFill="1" applyAlignment="1" applyProtection="1">
      <alignment/>
      <protection locked="0"/>
    </xf>
    <xf numFmtId="0" fontId="107" fillId="0" borderId="0" xfId="57" applyNumberFormat="1" applyFont="1" applyFill="1" applyAlignment="1" applyProtection="1">
      <alignment/>
      <protection locked="0"/>
    </xf>
    <xf numFmtId="9" fontId="104" fillId="0" borderId="23" xfId="57" applyNumberFormat="1" applyFont="1" applyFill="1" applyBorder="1" applyAlignment="1" applyProtection="1">
      <alignment horizontal="center" vertical="center"/>
      <protection/>
    </xf>
    <xf numFmtId="9" fontId="104" fillId="0" borderId="18" xfId="57" applyNumberFormat="1" applyFont="1" applyFill="1" applyBorder="1" applyAlignment="1" applyProtection="1">
      <alignment horizontal="center" vertical="center"/>
      <protection/>
    </xf>
    <xf numFmtId="9" fontId="104" fillId="0" borderId="10" xfId="57" applyNumberFormat="1" applyFont="1" applyFill="1" applyBorder="1" applyAlignment="1" applyProtection="1">
      <alignment horizontal="center" vertical="center"/>
      <protection/>
    </xf>
    <xf numFmtId="9" fontId="104" fillId="0" borderId="45" xfId="57" applyNumberFormat="1" applyFont="1" applyFill="1" applyBorder="1" applyAlignment="1" applyProtection="1">
      <alignment horizontal="center" vertical="center"/>
      <protection/>
    </xf>
    <xf numFmtId="3" fontId="104" fillId="0" borderId="23" xfId="57" applyNumberFormat="1" applyFont="1" applyFill="1" applyBorder="1" applyAlignment="1" applyProtection="1">
      <alignment horizontal="center" vertical="center"/>
      <protection/>
    </xf>
    <xf numFmtId="3" fontId="104" fillId="0" borderId="18" xfId="57" applyNumberFormat="1" applyFont="1" applyFill="1" applyBorder="1" applyAlignment="1" applyProtection="1">
      <alignment horizontal="center" vertical="center"/>
      <protection/>
    </xf>
    <xf numFmtId="3" fontId="104" fillId="0" borderId="10" xfId="57" applyNumberFormat="1" applyFont="1" applyFill="1" applyBorder="1" applyAlignment="1" applyProtection="1">
      <alignment horizontal="center" vertical="center"/>
      <protection/>
    </xf>
    <xf numFmtId="3" fontId="104" fillId="0" borderId="45" xfId="57" applyNumberFormat="1" applyFont="1" applyFill="1" applyBorder="1" applyAlignment="1" applyProtection="1">
      <alignment horizontal="center" vertical="center"/>
      <protection/>
    </xf>
    <xf numFmtId="0" fontId="104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104" fillId="0" borderId="0" xfId="57" applyNumberFormat="1" applyFont="1" applyFill="1" applyBorder="1" applyAlignment="1" applyProtection="1">
      <alignment horizontal="center" vertical="center"/>
      <protection locked="0"/>
    </xf>
    <xf numFmtId="0" fontId="104" fillId="38" borderId="0" xfId="57" applyNumberFormat="1" applyFont="1" applyFill="1" applyBorder="1" applyAlignment="1" applyProtection="1">
      <alignment horizontal="center" vertical="center"/>
      <protection hidden="1"/>
    </xf>
    <xf numFmtId="3" fontId="104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193" fontId="5" fillId="32" borderId="106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95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3" fontId="5" fillId="32" borderId="39" xfId="0" applyNumberFormat="1" applyFont="1" applyFill="1" applyBorder="1" applyAlignment="1">
      <alignment horizontal="center" vertical="center" wrapText="1"/>
    </xf>
    <xf numFmtId="3" fontId="5" fillId="32" borderId="40" xfId="0" applyNumberFormat="1" applyFont="1" applyFill="1" applyBorder="1" applyAlignment="1">
      <alignment horizontal="center" vertical="center" wrapText="1"/>
    </xf>
    <xf numFmtId="0" fontId="5" fillId="32" borderId="6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34" xfId="0" applyFont="1" applyFill="1" applyBorder="1" applyAlignment="1">
      <alignment horizontal="center" vertical="center" wrapText="1"/>
    </xf>
    <xf numFmtId="0" fontId="32" fillId="32" borderId="24" xfId="0" applyFont="1" applyFill="1" applyBorder="1" applyAlignment="1">
      <alignment horizontal="center" vertical="center"/>
    </xf>
    <xf numFmtId="0" fontId="16" fillId="32" borderId="32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106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60" xfId="0" applyFont="1" applyFill="1" applyBorder="1" applyAlignment="1">
      <alignment horizontal="center" vertical="center" wrapText="1"/>
    </xf>
    <xf numFmtId="0" fontId="16" fillId="32" borderId="55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8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8" fillId="38" borderId="107" xfId="0" applyFont="1" applyFill="1" applyBorder="1" applyAlignment="1">
      <alignment horizontal="right"/>
    </xf>
    <xf numFmtId="0" fontId="98" fillId="38" borderId="73" xfId="0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49" fontId="97" fillId="0" borderId="0" xfId="0" applyNumberFormat="1" applyFont="1" applyAlignment="1">
      <alignment horizontal="right"/>
    </xf>
    <xf numFmtId="0" fontId="9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8" borderId="50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8" borderId="49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0" fontId="3" fillId="0" borderId="9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9" fillId="35" borderId="0" xfId="0" applyFont="1" applyFill="1" applyBorder="1" applyAlignment="1">
      <alignment horizontal="left" wrapText="1"/>
    </xf>
    <xf numFmtId="0" fontId="3" fillId="0" borderId="108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32" borderId="95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193" fontId="5" fillId="32" borderId="96" xfId="0" applyNumberFormat="1" applyFont="1" applyFill="1" applyBorder="1" applyAlignment="1">
      <alignment horizontal="center" vertical="center" wrapText="1"/>
    </xf>
    <xf numFmtId="193" fontId="5" fillId="32" borderId="50" xfId="0" applyNumberFormat="1" applyFont="1" applyFill="1" applyBorder="1" applyAlignment="1">
      <alignment horizontal="center" vertical="center" wrapText="1"/>
    </xf>
    <xf numFmtId="193" fontId="5" fillId="32" borderId="21" xfId="0" applyNumberFormat="1" applyFont="1" applyFill="1" applyBorder="1" applyAlignment="1">
      <alignment horizontal="center" vertical="center" wrapText="1"/>
    </xf>
    <xf numFmtId="0" fontId="41" fillId="32" borderId="34" xfId="0" applyFont="1" applyFill="1" applyBorder="1" applyAlignment="1">
      <alignment horizontal="center" vertical="center" wrapText="1"/>
    </xf>
    <xf numFmtId="0" fontId="40" fillId="32" borderId="24" xfId="0" applyFont="1" applyFill="1" applyBorder="1" applyAlignment="1">
      <alignment horizontal="center" vertical="center"/>
    </xf>
    <xf numFmtId="0" fontId="41" fillId="32" borderId="32" xfId="0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/>
    </xf>
    <xf numFmtId="0" fontId="41" fillId="32" borderId="35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1" fillId="32" borderId="87" xfId="0" applyFont="1" applyFill="1" applyBorder="1" applyAlignment="1">
      <alignment horizontal="center" vertical="center" wrapText="1"/>
    </xf>
    <xf numFmtId="0" fontId="41" fillId="32" borderId="109" xfId="0" applyFont="1" applyFill="1" applyBorder="1" applyAlignment="1">
      <alignment horizontal="center" vertical="center" wrapText="1"/>
    </xf>
    <xf numFmtId="0" fontId="41" fillId="32" borderId="6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87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3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60" xfId="0" applyNumberFormat="1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1" xfId="0" applyNumberFormat="1" applyFont="1" applyFill="1" applyBorder="1" applyAlignment="1">
      <alignment horizontal="center" vertical="center" wrapText="1"/>
    </xf>
    <xf numFmtId="0" fontId="2" fillId="32" borderId="108" xfId="0" applyFont="1" applyFill="1" applyBorder="1" applyAlignment="1">
      <alignment horizontal="center" vertical="center" wrapText="1"/>
    </xf>
    <xf numFmtId="0" fontId="2" fillId="32" borderId="10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95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2" borderId="80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90" xfId="55" applyFont="1" applyFill="1" applyBorder="1" applyAlignment="1">
      <alignment horizontal="center" vertical="center" wrapText="1"/>
      <protection/>
    </xf>
    <xf numFmtId="0" fontId="2" fillId="32" borderId="84" xfId="55" applyFont="1" applyFill="1" applyBorder="1" applyAlignment="1">
      <alignment horizontal="center" vertical="center" wrapText="1"/>
      <protection/>
    </xf>
    <xf numFmtId="0" fontId="2" fillId="32" borderId="34" xfId="55" applyFont="1" applyFill="1" applyBorder="1" applyAlignment="1">
      <alignment horizontal="center" vertical="center" wrapText="1"/>
      <protection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35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85" xfId="55" applyFont="1" applyFill="1" applyBorder="1" applyAlignment="1">
      <alignment horizontal="center" vertical="center" wrapText="1"/>
      <protection/>
    </xf>
    <xf numFmtId="0" fontId="2" fillId="32" borderId="27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91" fillId="0" borderId="0" xfId="56" applyFont="1" applyAlignment="1">
      <alignment horizontal="center" vertical="center" wrapText="1"/>
      <protection/>
    </xf>
    <xf numFmtId="0" fontId="110" fillId="0" borderId="0" xfId="56" applyFont="1" applyAlignment="1">
      <alignment horizontal="center" vertical="center" wrapText="1"/>
      <protection/>
    </xf>
    <xf numFmtId="3" fontId="93" fillId="32" borderId="65" xfId="56" applyNumberFormat="1" applyFont="1" applyFill="1" applyBorder="1" applyAlignment="1">
      <alignment horizontal="center" vertical="center"/>
      <protection/>
    </xf>
    <xf numFmtId="3" fontId="93" fillId="32" borderId="29" xfId="56" applyNumberFormat="1" applyFont="1" applyFill="1" applyBorder="1" applyAlignment="1">
      <alignment horizontal="center" vertical="center"/>
      <protection/>
    </xf>
    <xf numFmtId="0" fontId="93" fillId="32" borderId="106" xfId="56" applyFont="1" applyFill="1" applyBorder="1" applyAlignment="1">
      <alignment horizontal="center" vertical="center" wrapText="1"/>
      <protection/>
    </xf>
    <xf numFmtId="0" fontId="93" fillId="32" borderId="26" xfId="56" applyFont="1" applyFill="1" applyBorder="1" applyAlignment="1">
      <alignment horizontal="center" vertical="center" wrapText="1"/>
      <protection/>
    </xf>
    <xf numFmtId="0" fontId="93" fillId="32" borderId="39" xfId="56" applyFont="1" applyFill="1" applyBorder="1" applyAlignment="1">
      <alignment horizontal="center" vertical="center" wrapText="1"/>
      <protection/>
    </xf>
    <xf numFmtId="0" fontId="93" fillId="32" borderId="40" xfId="5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2" borderId="65" xfId="0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33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1" fillId="32" borderId="80" xfId="0" applyFont="1" applyFill="1" applyBorder="1" applyAlignment="1">
      <alignment horizontal="center" vertical="center" wrapText="1"/>
    </xf>
    <xf numFmtId="0" fontId="1" fillId="32" borderId="77" xfId="0" applyFont="1" applyFill="1" applyBorder="1" applyAlignment="1">
      <alignment horizontal="center" vertical="center" wrapText="1"/>
    </xf>
    <xf numFmtId="0" fontId="1" fillId="32" borderId="106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78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32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2" fillId="36" borderId="41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7" borderId="96" xfId="55" applyFont="1" applyFill="1" applyBorder="1" applyAlignment="1">
      <alignment horizontal="center" vertical="center" wrapText="1"/>
      <protection/>
    </xf>
    <xf numFmtId="0" fontId="2" fillId="37" borderId="50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32" borderId="56" xfId="0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wrapText="1"/>
    </xf>
    <xf numFmtId="0" fontId="1" fillId="32" borderId="86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" fillId="32" borderId="63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2" borderId="85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center" vertical="center" wrapText="1"/>
    </xf>
    <xf numFmtId="0" fontId="21" fillId="32" borderId="86" xfId="0" applyFont="1" applyFill="1" applyBorder="1" applyAlignment="1">
      <alignment horizontal="center" vertical="center" wrapText="1"/>
    </xf>
    <xf numFmtId="0" fontId="21" fillId="32" borderId="59" xfId="0" applyFont="1" applyFill="1" applyBorder="1" applyAlignment="1">
      <alignment horizontal="center" vertical="center" wrapText="1"/>
    </xf>
    <xf numFmtId="0" fontId="21" fillId="32" borderId="63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8" fillId="32" borderId="85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8" fillId="32" borderId="35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17" fillId="32" borderId="35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21" fillId="32" borderId="52" xfId="0" applyFont="1" applyFill="1" applyBorder="1" applyAlignment="1">
      <alignment horizontal="center" vertical="center" wrapText="1"/>
    </xf>
    <xf numFmtId="0" fontId="21" fillId="32" borderId="40" xfId="0" applyFont="1" applyFill="1" applyBorder="1" applyAlignment="1">
      <alignment horizontal="center" vertical="center" wrapText="1"/>
    </xf>
    <xf numFmtId="0" fontId="21" fillId="32" borderId="56" xfId="0" applyFont="1" applyFill="1" applyBorder="1" applyAlignment="1">
      <alignment horizontal="center" vertical="center" wrapText="1"/>
    </xf>
    <xf numFmtId="0" fontId="21" fillId="32" borderId="6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39" borderId="93" xfId="0" applyFont="1" applyFill="1" applyBorder="1" applyAlignment="1">
      <alignment horizontal="center" wrapText="1"/>
    </xf>
    <xf numFmtId="0" fontId="13" fillId="39" borderId="60" xfId="0" applyFont="1" applyFill="1" applyBorder="1" applyAlignment="1">
      <alignment horizontal="center" wrapText="1"/>
    </xf>
    <xf numFmtId="0" fontId="13" fillId="39" borderId="33" xfId="0" applyFont="1" applyFill="1" applyBorder="1" applyAlignment="1">
      <alignment horizontal="center" wrapText="1"/>
    </xf>
    <xf numFmtId="0" fontId="13" fillId="39" borderId="55" xfId="0" applyFont="1" applyFill="1" applyBorder="1" applyAlignment="1">
      <alignment horizontal="center" wrapText="1"/>
    </xf>
    <xf numFmtId="0" fontId="35" fillId="39" borderId="65" xfId="0" applyFont="1" applyFill="1" applyBorder="1" applyAlignment="1">
      <alignment horizontal="center" vertical="center" wrapText="1"/>
    </xf>
    <xf numFmtId="0" fontId="35" fillId="39" borderId="57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5" fillId="32" borderId="63" xfId="0" applyFont="1" applyFill="1" applyBorder="1" applyAlignment="1">
      <alignment horizontal="center" vertical="center" wrapText="1"/>
    </xf>
    <xf numFmtId="0" fontId="15" fillId="32" borderId="108" xfId="0" applyFont="1" applyFill="1" applyBorder="1" applyAlignment="1">
      <alignment horizontal="center" vertical="center" wrapText="1"/>
    </xf>
    <xf numFmtId="0" fontId="15" fillId="32" borderId="109" xfId="0" applyFont="1" applyFill="1" applyBorder="1" applyAlignment="1">
      <alignment horizontal="center" vertical="center" wrapText="1"/>
    </xf>
    <xf numFmtId="0" fontId="15" fillId="32" borderId="62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87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87" xfId="0" applyFont="1" applyFill="1" applyBorder="1" applyAlignment="1">
      <alignment horizontal="center" vertical="center" wrapText="1"/>
    </xf>
    <xf numFmtId="0" fontId="17" fillId="32" borderId="109" xfId="0" applyFont="1" applyFill="1" applyBorder="1" applyAlignment="1">
      <alignment horizontal="center" vertical="center" wrapText="1"/>
    </xf>
    <xf numFmtId="0" fontId="17" fillId="32" borderId="62" xfId="0" applyFont="1" applyFill="1" applyBorder="1" applyAlignment="1">
      <alignment horizontal="center" vertical="center" wrapText="1"/>
    </xf>
    <xf numFmtId="0" fontId="17" fillId="32" borderId="108" xfId="0" applyFont="1" applyFill="1" applyBorder="1" applyAlignment="1">
      <alignment horizontal="center" vertical="center" wrapText="1"/>
    </xf>
    <xf numFmtId="0" fontId="17" fillId="32" borderId="63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right"/>
    </xf>
    <xf numFmtId="0" fontId="2" fillId="32" borderId="66" xfId="0" applyFont="1" applyFill="1" applyBorder="1" applyAlignment="1">
      <alignment horizontal="right"/>
    </xf>
    <xf numFmtId="0" fontId="2" fillId="32" borderId="57" xfId="0" applyFont="1" applyFill="1" applyBorder="1" applyAlignment="1">
      <alignment horizontal="right"/>
    </xf>
    <xf numFmtId="0" fontId="2" fillId="32" borderId="110" xfId="0" applyFont="1" applyFill="1" applyBorder="1" applyAlignment="1">
      <alignment horizontal="center" wrapText="1" shrinkToFit="1"/>
    </xf>
    <xf numFmtId="0" fontId="2" fillId="32" borderId="111" xfId="0" applyFont="1" applyFill="1" applyBorder="1" applyAlignment="1">
      <alignment horizontal="center" wrapText="1" shrinkToFit="1"/>
    </xf>
    <xf numFmtId="0" fontId="2" fillId="32" borderId="80" xfId="0" applyFont="1" applyFill="1" applyBorder="1" applyAlignment="1">
      <alignment horizontal="center" vertical="center" wrapText="1" shrinkToFit="1"/>
    </xf>
    <xf numFmtId="0" fontId="2" fillId="32" borderId="59" xfId="0" applyFont="1" applyFill="1" applyBorder="1" applyAlignment="1">
      <alignment horizontal="center" vertical="center" wrapText="1" shrinkToFit="1"/>
    </xf>
    <xf numFmtId="0" fontId="37" fillId="0" borderId="25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24" fillId="0" borderId="106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78" xfId="0" applyNumberFormat="1" applyFont="1" applyFill="1" applyBorder="1" applyAlignment="1" applyProtection="1">
      <alignment horizontal="center" vertical="center"/>
      <protection locked="0"/>
    </xf>
    <xf numFmtId="3" fontId="24" fillId="0" borderId="39" xfId="0" applyNumberFormat="1" applyFont="1" applyFill="1" applyBorder="1" applyAlignment="1" applyProtection="1">
      <alignment horizontal="center" vertical="center"/>
      <protection locked="0"/>
    </xf>
    <xf numFmtId="3" fontId="24" fillId="0" borderId="78" xfId="0" applyNumberFormat="1" applyFont="1" applyFill="1" applyBorder="1" applyAlignment="1" applyProtection="1">
      <alignment horizontal="center" vertical="center"/>
      <protection locked="0"/>
    </xf>
    <xf numFmtId="3" fontId="24" fillId="0" borderId="112" xfId="0" applyNumberFormat="1" applyFont="1" applyFill="1" applyBorder="1" applyAlignment="1" applyProtection="1">
      <alignment horizontal="center" vertical="center"/>
      <protection locked="0"/>
    </xf>
    <xf numFmtId="3" fontId="24" fillId="0" borderId="79" xfId="0" applyNumberFormat="1" applyFont="1" applyFill="1" applyBorder="1" applyAlignment="1" applyProtection="1">
      <alignment horizontal="center" vertical="center"/>
      <protection locked="0"/>
    </xf>
    <xf numFmtId="0" fontId="38" fillId="0" borderId="96" xfId="0" applyFont="1" applyFill="1" applyBorder="1" applyAlignment="1" applyProtection="1">
      <alignment horizontal="center" vertical="center"/>
      <protection/>
    </xf>
    <xf numFmtId="0" fontId="38" fillId="0" borderId="50" xfId="0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 wrapText="1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3" fontId="24" fillId="0" borderId="40" xfId="0" applyNumberFormat="1" applyFont="1" applyFill="1" applyBorder="1" applyAlignment="1" applyProtection="1">
      <alignment horizontal="center" vertical="center"/>
      <protection locked="0"/>
    </xf>
    <xf numFmtId="3" fontId="24" fillId="0" borderId="67" xfId="0" applyNumberFormat="1" applyFont="1" applyFill="1" applyBorder="1" applyAlignment="1" applyProtection="1">
      <alignment horizontal="center" vertical="center"/>
      <protection locked="0"/>
    </xf>
    <xf numFmtId="3" fontId="24" fillId="0" borderId="95" xfId="0" applyNumberFormat="1" applyFont="1" applyFill="1" applyBorder="1" applyAlignment="1" applyProtection="1">
      <alignment horizontal="center" vertical="center"/>
      <protection locked="0"/>
    </xf>
    <xf numFmtId="3" fontId="24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7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78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80" xfId="0" applyFont="1" applyBorder="1" applyAlignment="1" applyProtection="1">
      <alignment horizontal="center" vertical="center" wrapText="1"/>
      <protection locked="0"/>
    </xf>
    <xf numFmtId="0" fontId="24" fillId="0" borderId="77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38" fillId="0" borderId="106" xfId="0" applyFont="1" applyFill="1" applyBorder="1" applyAlignment="1" applyProtection="1">
      <alignment horizontal="center" vertical="center" wrapText="1"/>
      <protection/>
    </xf>
    <xf numFmtId="0" fontId="38" fillId="0" borderId="64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0" fontId="38" fillId="0" borderId="106" xfId="0" applyFont="1" applyFill="1" applyBorder="1" applyAlignment="1" applyProtection="1">
      <alignment horizontal="center" vertical="center"/>
      <protection/>
    </xf>
    <xf numFmtId="0" fontId="38" fillId="0" borderId="64" xfId="0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24" fillId="38" borderId="65" xfId="0" applyFont="1" applyFill="1" applyBorder="1" applyAlignment="1" applyProtection="1">
      <alignment horizontal="center" vertical="center"/>
      <protection/>
    </xf>
    <xf numFmtId="0" fontId="24" fillId="38" borderId="66" xfId="0" applyFont="1" applyFill="1" applyBorder="1" applyAlignment="1" applyProtection="1">
      <alignment horizontal="center" vertical="center"/>
      <protection/>
    </xf>
    <xf numFmtId="0" fontId="24" fillId="38" borderId="57" xfId="0" applyFont="1" applyFill="1" applyBorder="1" applyAlignment="1" applyProtection="1">
      <alignment horizontal="center" vertical="center"/>
      <protection/>
    </xf>
    <xf numFmtId="1" fontId="24" fillId="0" borderId="80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 horizontal="center" vertical="center"/>
      <protection locked="0"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 wrapText="1"/>
      <protection/>
    </xf>
    <xf numFmtId="3" fontId="5" fillId="0" borderId="78" xfId="0" applyNumberFormat="1" applyFont="1" applyFill="1" applyBorder="1" applyAlignment="1" applyProtection="1">
      <alignment horizontal="center" vertical="center" wrapText="1"/>
      <protection/>
    </xf>
    <xf numFmtId="3" fontId="5" fillId="0" borderId="40" xfId="0" applyNumberFormat="1" applyFont="1" applyFill="1" applyBorder="1" applyAlignment="1" applyProtection="1">
      <alignment horizontal="center" vertical="center" wrapText="1"/>
      <protection/>
    </xf>
    <xf numFmtId="3" fontId="5" fillId="0" borderId="112" xfId="0" applyNumberFormat="1" applyFont="1" applyFill="1" applyBorder="1" applyAlignment="1" applyProtection="1">
      <alignment horizontal="center" vertical="center" wrapText="1"/>
      <protection/>
    </xf>
    <xf numFmtId="3" fontId="5" fillId="0" borderId="79" xfId="0" applyNumberFormat="1" applyFont="1" applyFill="1" applyBorder="1" applyAlignment="1" applyProtection="1">
      <alignment horizontal="center" vertical="center" wrapText="1"/>
      <protection/>
    </xf>
    <xf numFmtId="3" fontId="5" fillId="0" borderId="67" xfId="0" applyNumberFormat="1" applyFont="1" applyFill="1" applyBorder="1" applyAlignment="1" applyProtection="1">
      <alignment horizontal="center" vertical="center" wrapText="1"/>
      <protection/>
    </xf>
    <xf numFmtId="49" fontId="5" fillId="32" borderId="39" xfId="0" applyNumberFormat="1" applyFont="1" applyFill="1" applyBorder="1" applyAlignment="1" applyProtection="1">
      <alignment horizontal="center" vertical="center" wrapText="1"/>
      <protection/>
    </xf>
    <xf numFmtId="49" fontId="5" fillId="32" borderId="78" xfId="0" applyNumberFormat="1" applyFont="1" applyFill="1" applyBorder="1" applyAlignment="1" applyProtection="1">
      <alignment horizontal="center" vertical="center" wrapText="1"/>
      <protection/>
    </xf>
    <xf numFmtId="49" fontId="5" fillId="32" borderId="95" xfId="0" applyNumberFormat="1" applyFont="1" applyFill="1" applyBorder="1" applyAlignment="1" applyProtection="1">
      <alignment horizontal="center" vertical="center" wrapText="1"/>
      <protection/>
    </xf>
    <xf numFmtId="49" fontId="5" fillId="32" borderId="70" xfId="0" applyNumberFormat="1" applyFont="1" applyFill="1" applyBorder="1" applyAlignment="1" applyProtection="1">
      <alignment horizontal="center" vertical="center" wrapText="1"/>
      <protection/>
    </xf>
    <xf numFmtId="49" fontId="5" fillId="32" borderId="113" xfId="0" applyNumberFormat="1" applyFont="1" applyFill="1" applyBorder="1" applyAlignment="1" applyProtection="1">
      <alignment horizontal="center" vertical="center" wrapText="1"/>
      <protection/>
    </xf>
    <xf numFmtId="49" fontId="5" fillId="32" borderId="66" xfId="0" applyNumberFormat="1" applyFont="1" applyFill="1" applyBorder="1" applyAlignment="1" applyProtection="1">
      <alignment horizontal="center" vertical="center"/>
      <protection/>
    </xf>
    <xf numFmtId="49" fontId="5" fillId="32" borderId="29" xfId="0" applyNumberFormat="1" applyFont="1" applyFill="1" applyBorder="1" applyAlignment="1" applyProtection="1">
      <alignment horizontal="center" vertical="center"/>
      <protection/>
    </xf>
    <xf numFmtId="49" fontId="5" fillId="32" borderId="39" xfId="0" applyNumberFormat="1" applyFont="1" applyFill="1" applyBorder="1" applyAlignment="1" applyProtection="1">
      <alignment horizontal="center" vertical="center"/>
      <protection/>
    </xf>
    <xf numFmtId="49" fontId="5" fillId="32" borderId="78" xfId="0" applyNumberFormat="1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 wrapText="1"/>
      <protection locked="0"/>
    </xf>
    <xf numFmtId="0" fontId="24" fillId="0" borderId="78" xfId="0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24" fillId="32" borderId="106" xfId="0" applyFont="1" applyFill="1" applyBorder="1" applyAlignment="1" applyProtection="1">
      <alignment horizontal="center" vertical="center" wrapText="1"/>
      <protection/>
    </xf>
    <xf numFmtId="0" fontId="24" fillId="32" borderId="26" xfId="0" applyFont="1" applyFill="1" applyBorder="1" applyAlignment="1" applyProtection="1">
      <alignment horizontal="center" vertical="center" wrapText="1"/>
      <protection/>
    </xf>
    <xf numFmtId="49" fontId="5" fillId="32" borderId="40" xfId="0" applyNumberFormat="1" applyFont="1" applyFill="1" applyBorder="1" applyAlignment="1" applyProtection="1">
      <alignment horizontal="center" vertical="center" wrapText="1"/>
      <protection/>
    </xf>
    <xf numFmtId="49" fontId="2" fillId="32" borderId="39" xfId="0" applyNumberFormat="1" applyFont="1" applyFill="1" applyBorder="1" applyAlignment="1" applyProtection="1">
      <alignment horizontal="center" vertical="center" wrapText="1"/>
      <protection/>
    </xf>
    <xf numFmtId="49" fontId="2" fillId="32" borderId="40" xfId="0" applyNumberFormat="1" applyFont="1" applyFill="1" applyBorder="1" applyAlignment="1" applyProtection="1">
      <alignment horizontal="center" vertical="center" wrapText="1"/>
      <protection/>
    </xf>
    <xf numFmtId="49" fontId="2" fillId="32" borderId="95" xfId="0" applyNumberFormat="1" applyFont="1" applyFill="1" applyBorder="1" applyAlignment="1" applyProtection="1">
      <alignment horizontal="center" vertical="center" wrapText="1"/>
      <protection/>
    </xf>
    <xf numFmtId="49" fontId="2" fillId="32" borderId="61" xfId="0" applyNumberFormat="1" applyFont="1" applyFill="1" applyBorder="1" applyAlignment="1" applyProtection="1">
      <alignment horizontal="center" vertical="center" wrapText="1"/>
      <protection/>
    </xf>
    <xf numFmtId="0" fontId="2" fillId="32" borderId="96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49" fontId="2" fillId="32" borderId="80" xfId="0" applyNumberFormat="1" applyFont="1" applyFill="1" applyBorder="1" applyAlignment="1" applyProtection="1">
      <alignment horizontal="center" vertical="center" wrapText="1"/>
      <protection/>
    </xf>
    <xf numFmtId="49" fontId="2" fillId="32" borderId="59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55" applyFont="1" applyFill="1" applyBorder="1" applyAlignment="1">
      <alignment horizontal="center" vertical="center" wrapText="1"/>
      <protection/>
    </xf>
    <xf numFmtId="0" fontId="2" fillId="32" borderId="40" xfId="55" applyFont="1" applyFill="1" applyBorder="1" applyAlignment="1">
      <alignment horizontal="center" vertical="center" wrapText="1"/>
      <protection/>
    </xf>
    <xf numFmtId="0" fontId="108" fillId="35" borderId="0" xfId="57" applyNumberFormat="1" applyFont="1" applyFill="1" applyBorder="1" applyAlignment="1" applyProtection="1">
      <alignment horizontal="center" vertical="center" wrapText="1"/>
      <protection/>
    </xf>
    <xf numFmtId="0" fontId="103" fillId="40" borderId="114" xfId="57" applyNumberFormat="1" applyFont="1" applyFill="1" applyBorder="1" applyAlignment="1" applyProtection="1">
      <alignment horizontal="center" vertical="center" wrapText="1"/>
      <protection/>
    </xf>
    <xf numFmtId="0" fontId="103" fillId="40" borderId="115" xfId="57" applyNumberFormat="1" applyFont="1" applyFill="1" applyBorder="1" applyAlignment="1" applyProtection="1">
      <alignment horizontal="center" vertical="center" wrapText="1"/>
      <protection/>
    </xf>
    <xf numFmtId="0" fontId="103" fillId="40" borderId="116" xfId="57" applyNumberFormat="1" applyFont="1" applyFill="1" applyBorder="1" applyAlignment="1" applyProtection="1">
      <alignment horizontal="center" vertical="center" wrapText="1"/>
      <protection/>
    </xf>
    <xf numFmtId="0" fontId="103" fillId="40" borderId="117" xfId="57" applyNumberFormat="1" applyFont="1" applyFill="1" applyBorder="1" applyAlignment="1" applyProtection="1">
      <alignment horizontal="center" vertical="center" wrapText="1"/>
      <protection/>
    </xf>
    <xf numFmtId="0" fontId="103" fillId="40" borderId="118" xfId="57" applyNumberFormat="1" applyFont="1" applyFill="1" applyBorder="1" applyAlignment="1" applyProtection="1">
      <alignment horizontal="center" vertical="center" wrapText="1"/>
      <protection/>
    </xf>
    <xf numFmtId="0" fontId="103" fillId="40" borderId="119" xfId="57" applyNumberFormat="1" applyFont="1" applyFill="1" applyBorder="1" applyAlignment="1" applyProtection="1">
      <alignment horizontal="center" vertical="center" wrapText="1"/>
      <protection/>
    </xf>
    <xf numFmtId="0" fontId="103" fillId="40" borderId="120" xfId="57" applyNumberFormat="1" applyFont="1" applyFill="1" applyBorder="1" applyAlignment="1" applyProtection="1">
      <alignment horizontal="center" vertical="center" wrapText="1"/>
      <protection/>
    </xf>
    <xf numFmtId="0" fontId="103" fillId="40" borderId="121" xfId="57" applyNumberFormat="1" applyFont="1" applyFill="1" applyBorder="1" applyAlignment="1" applyProtection="1">
      <alignment horizontal="center" vertical="center" wrapText="1"/>
      <protection/>
    </xf>
    <xf numFmtId="0" fontId="103" fillId="40" borderId="122" xfId="57" applyNumberFormat="1" applyFont="1" applyFill="1" applyBorder="1" applyAlignment="1" applyProtection="1">
      <alignment horizontal="center" vertical="center" wrapText="1"/>
      <protection/>
    </xf>
    <xf numFmtId="0" fontId="102" fillId="0" borderId="0" xfId="57" applyNumberFormat="1" applyFont="1" applyFill="1" applyAlignment="1" applyProtection="1">
      <alignment horizontal="right"/>
      <protection hidden="1"/>
    </xf>
    <xf numFmtId="0" fontId="111" fillId="35" borderId="0" xfId="57" applyNumberFormat="1" applyFont="1" applyFill="1" applyBorder="1" applyAlignment="1" applyProtection="1">
      <alignment horizontal="center" vertical="center"/>
      <protection locked="0"/>
    </xf>
    <xf numFmtId="0" fontId="103" fillId="39" borderId="118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22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23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24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25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26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27" xfId="57" applyNumberFormat="1" applyFont="1" applyFill="1" applyBorder="1" applyAlignment="1" applyProtection="1">
      <alignment horizontal="center" vertical="center" wrapText="1"/>
      <protection locked="0"/>
    </xf>
    <xf numFmtId="0" fontId="37" fillId="39" borderId="114" xfId="57" applyNumberFormat="1" applyFont="1" applyFill="1" applyBorder="1" applyAlignment="1" applyProtection="1">
      <alignment horizontal="center" vertical="center" wrapText="1"/>
      <protection locked="0"/>
    </xf>
    <xf numFmtId="0" fontId="37" fillId="39" borderId="105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14" xfId="57" applyNumberFormat="1" applyFont="1" applyFill="1" applyBorder="1" applyAlignment="1" applyProtection="1">
      <alignment horizontal="center" vertical="center" wrapText="1"/>
      <protection locked="0"/>
    </xf>
    <xf numFmtId="0" fontId="103" fillId="39" borderId="105" xfId="5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Normalan 2" xfId="57"/>
    <cellStyle name="Povezana ćelija" xfId="58"/>
    <cellStyle name="Percent" xfId="59"/>
    <cellStyle name="Tekst objašnjenja" xfId="60"/>
    <cellStyle name="Tekst upozorenja" xfId="61"/>
    <cellStyle name="Ukupno" xfId="62"/>
    <cellStyle name="Unos" xfId="63"/>
    <cellStyle name="Currency" xfId="64"/>
    <cellStyle name="Currency [0]" xfId="65"/>
    <cellStyle name="Comma" xfId="66"/>
    <cellStyle name="Comma [0]" xfId="67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showGridLines="0" view="pageBreakPreview" zoomScale="86" zoomScaleNormal="70" zoomScaleSheetLayoutView="86" workbookViewId="0" topLeftCell="A1">
      <selection activeCell="I144" sqref="I14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388" t="s">
        <v>712</v>
      </c>
    </row>
    <row r="3" spans="2:6" ht="30" customHeight="1">
      <c r="B3" s="848" t="s">
        <v>905</v>
      </c>
      <c r="C3" s="848"/>
      <c r="D3" s="848"/>
      <c r="E3" s="848"/>
      <c r="F3" s="848"/>
    </row>
    <row r="4" spans="2:6" ht="26.25" customHeight="1" thickBot="1">
      <c r="B4" s="163"/>
      <c r="C4" s="164"/>
      <c r="D4" s="164"/>
      <c r="F4" s="173" t="s">
        <v>515</v>
      </c>
    </row>
    <row r="5" spans="2:6" s="165" customFormat="1" ht="30" customHeight="1">
      <c r="B5" s="849" t="s">
        <v>582</v>
      </c>
      <c r="C5" s="851" t="s">
        <v>590</v>
      </c>
      <c r="D5" s="853" t="s">
        <v>48</v>
      </c>
      <c r="E5" s="855" t="s">
        <v>847</v>
      </c>
      <c r="F5" s="853" t="s">
        <v>906</v>
      </c>
    </row>
    <row r="6" spans="2:7" s="166" customFormat="1" ht="33" customHeight="1" thickBot="1">
      <c r="B6" s="850"/>
      <c r="C6" s="852"/>
      <c r="D6" s="854"/>
      <c r="E6" s="856"/>
      <c r="F6" s="857"/>
      <c r="G6" s="170"/>
    </row>
    <row r="7" spans="2:7" s="167" customFormat="1" ht="34.5" customHeight="1">
      <c r="B7" s="155"/>
      <c r="C7" s="156" t="s">
        <v>106</v>
      </c>
      <c r="D7" s="734"/>
      <c r="E7" s="455"/>
      <c r="F7" s="456"/>
      <c r="G7" s="453"/>
    </row>
    <row r="8" spans="2:7" s="167" customFormat="1" ht="34.5" customHeight="1">
      <c r="B8" s="157">
        <v>0</v>
      </c>
      <c r="C8" s="30" t="s">
        <v>137</v>
      </c>
      <c r="D8" s="714" t="s">
        <v>616</v>
      </c>
      <c r="E8" s="457"/>
      <c r="F8" s="458"/>
      <c r="G8" s="453"/>
    </row>
    <row r="9" spans="2:7" s="167" customFormat="1" ht="34.5" customHeight="1">
      <c r="B9" s="157"/>
      <c r="C9" s="30" t="s">
        <v>512</v>
      </c>
      <c r="D9" s="714" t="s">
        <v>617</v>
      </c>
      <c r="E9" s="457">
        <f>E10+E17+E26+E31+E41</f>
        <v>208274</v>
      </c>
      <c r="F9" s="458">
        <f>F10+F17+F26+F31+F41</f>
        <v>107940</v>
      </c>
      <c r="G9" s="453"/>
    </row>
    <row r="10" spans="2:7" s="167" customFormat="1" ht="34.5" customHeight="1">
      <c r="B10" s="157">
        <v>1</v>
      </c>
      <c r="C10" s="30" t="s">
        <v>299</v>
      </c>
      <c r="D10" s="714" t="s">
        <v>618</v>
      </c>
      <c r="E10" s="457">
        <f>E11+E12+E13+E14+E15+E16</f>
        <v>4300</v>
      </c>
      <c r="F10" s="458">
        <f>F11+F12+F13+F14+F15+F16</f>
        <v>3900</v>
      </c>
      <c r="G10" s="453"/>
    </row>
    <row r="11" spans="2:7" s="167" customFormat="1" ht="34.5" customHeight="1">
      <c r="B11" s="157" t="s">
        <v>300</v>
      </c>
      <c r="C11" s="31" t="s">
        <v>301</v>
      </c>
      <c r="D11" s="714" t="s">
        <v>619</v>
      </c>
      <c r="E11" s="457"/>
      <c r="F11" s="458"/>
      <c r="G11" s="453"/>
    </row>
    <row r="12" spans="2:7" s="167" customFormat="1" ht="34.5" customHeight="1">
      <c r="B12" s="157" t="s">
        <v>302</v>
      </c>
      <c r="C12" s="31" t="s">
        <v>303</v>
      </c>
      <c r="D12" s="714" t="s">
        <v>620</v>
      </c>
      <c r="E12" s="457">
        <v>4300</v>
      </c>
      <c r="F12" s="458">
        <v>3900</v>
      </c>
      <c r="G12" s="453"/>
    </row>
    <row r="13" spans="2:7" s="167" customFormat="1" ht="34.5" customHeight="1">
      <c r="B13" s="157" t="s">
        <v>304</v>
      </c>
      <c r="C13" s="31" t="s">
        <v>138</v>
      </c>
      <c r="D13" s="714" t="s">
        <v>621</v>
      </c>
      <c r="E13" s="457"/>
      <c r="F13" s="458"/>
      <c r="G13" s="453"/>
    </row>
    <row r="14" spans="2:7" s="167" customFormat="1" ht="34.5" customHeight="1">
      <c r="B14" s="158" t="s">
        <v>305</v>
      </c>
      <c r="C14" s="31" t="s">
        <v>139</v>
      </c>
      <c r="D14" s="714" t="s">
        <v>622</v>
      </c>
      <c r="E14" s="457"/>
      <c r="F14" s="458"/>
      <c r="G14" s="453"/>
    </row>
    <row r="15" spans="2:7" s="167" customFormat="1" ht="34.5" customHeight="1">
      <c r="B15" s="158" t="s">
        <v>306</v>
      </c>
      <c r="C15" s="31" t="s">
        <v>140</v>
      </c>
      <c r="D15" s="714" t="s">
        <v>623</v>
      </c>
      <c r="E15" s="457"/>
      <c r="F15" s="458"/>
      <c r="G15" s="453"/>
    </row>
    <row r="16" spans="2:7" s="167" customFormat="1" ht="34.5" customHeight="1">
      <c r="B16" s="158" t="s">
        <v>307</v>
      </c>
      <c r="C16" s="31" t="s">
        <v>141</v>
      </c>
      <c r="D16" s="714" t="s">
        <v>624</v>
      </c>
      <c r="E16" s="457"/>
      <c r="F16" s="458"/>
      <c r="G16" s="453"/>
    </row>
    <row r="17" spans="2:7" s="167" customFormat="1" ht="34.5" customHeight="1">
      <c r="B17" s="159">
        <v>2</v>
      </c>
      <c r="C17" s="30" t="s">
        <v>308</v>
      </c>
      <c r="D17" s="714" t="s">
        <v>625</v>
      </c>
      <c r="E17" s="457">
        <f>E18+E19+E20+E21+E22+E23+E24+E25</f>
        <v>203567</v>
      </c>
      <c r="F17" s="458">
        <f>F18+F19+F20+F21+F22+F23+F24+F25</f>
        <v>103633</v>
      </c>
      <c r="G17" s="453"/>
    </row>
    <row r="18" spans="2:7" s="167" customFormat="1" ht="34.5" customHeight="1">
      <c r="B18" s="157" t="s">
        <v>309</v>
      </c>
      <c r="C18" s="31" t="s">
        <v>142</v>
      </c>
      <c r="D18" s="714" t="s">
        <v>626</v>
      </c>
      <c r="E18" s="457">
        <v>3342</v>
      </c>
      <c r="F18" s="458">
        <v>3342</v>
      </c>
      <c r="G18" s="453"/>
    </row>
    <row r="19" spans="2:7" s="167" customFormat="1" ht="34.5" customHeight="1">
      <c r="B19" s="158" t="s">
        <v>310</v>
      </c>
      <c r="C19" s="31" t="s">
        <v>143</v>
      </c>
      <c r="D19" s="714" t="s">
        <v>627</v>
      </c>
      <c r="E19" s="457">
        <v>94000</v>
      </c>
      <c r="F19" s="458">
        <v>9896</v>
      </c>
      <c r="G19" s="453"/>
    </row>
    <row r="20" spans="2:7" s="167" customFormat="1" ht="34.5" customHeight="1">
      <c r="B20" s="157" t="s">
        <v>311</v>
      </c>
      <c r="C20" s="31" t="s">
        <v>144</v>
      </c>
      <c r="D20" s="714" t="s">
        <v>628</v>
      </c>
      <c r="E20" s="457">
        <v>90000</v>
      </c>
      <c r="F20" s="458">
        <v>75000</v>
      </c>
      <c r="G20" s="453"/>
    </row>
    <row r="21" spans="2:7" s="167" customFormat="1" ht="34.5" customHeight="1">
      <c r="B21" s="157" t="s">
        <v>312</v>
      </c>
      <c r="C21" s="31" t="s">
        <v>145</v>
      </c>
      <c r="D21" s="714" t="s">
        <v>629</v>
      </c>
      <c r="E21" s="457">
        <v>2000</v>
      </c>
      <c r="F21" s="458">
        <v>1970</v>
      </c>
      <c r="G21" s="453"/>
    </row>
    <row r="22" spans="2:7" s="167" customFormat="1" ht="34.5" customHeight="1">
      <c r="B22" s="157" t="s">
        <v>313</v>
      </c>
      <c r="C22" s="31" t="s">
        <v>146</v>
      </c>
      <c r="D22" s="714" t="s">
        <v>630</v>
      </c>
      <c r="E22" s="457"/>
      <c r="F22" s="458"/>
      <c r="G22" s="453"/>
    </row>
    <row r="23" spans="2:7" s="167" customFormat="1" ht="34.5" customHeight="1">
      <c r="B23" s="157" t="s">
        <v>314</v>
      </c>
      <c r="C23" s="31" t="s">
        <v>315</v>
      </c>
      <c r="D23" s="714" t="s">
        <v>631</v>
      </c>
      <c r="E23" s="457">
        <v>6025</v>
      </c>
      <c r="F23" s="458">
        <v>6025</v>
      </c>
      <c r="G23" s="453"/>
    </row>
    <row r="24" spans="2:7" s="167" customFormat="1" ht="34.5" customHeight="1">
      <c r="B24" s="157" t="s">
        <v>316</v>
      </c>
      <c r="C24" s="31" t="s">
        <v>317</v>
      </c>
      <c r="D24" s="714" t="s">
        <v>632</v>
      </c>
      <c r="E24" s="457">
        <v>8200</v>
      </c>
      <c r="F24" s="458">
        <v>7400</v>
      </c>
      <c r="G24" s="453"/>
    </row>
    <row r="25" spans="2:7" s="167" customFormat="1" ht="34.5" customHeight="1">
      <c r="B25" s="157" t="s">
        <v>318</v>
      </c>
      <c r="C25" s="31" t="s">
        <v>147</v>
      </c>
      <c r="D25" s="714" t="s">
        <v>633</v>
      </c>
      <c r="E25" s="457"/>
      <c r="F25" s="458"/>
      <c r="G25" s="453"/>
    </row>
    <row r="26" spans="2:7" s="167" customFormat="1" ht="34.5" customHeight="1">
      <c r="B26" s="159">
        <v>3</v>
      </c>
      <c r="C26" s="30" t="s">
        <v>319</v>
      </c>
      <c r="D26" s="714" t="s">
        <v>634</v>
      </c>
      <c r="E26" s="457"/>
      <c r="F26" s="458"/>
      <c r="G26" s="453"/>
    </row>
    <row r="27" spans="2:7" s="167" customFormat="1" ht="34.5" customHeight="1">
      <c r="B27" s="157" t="s">
        <v>320</v>
      </c>
      <c r="C27" s="31" t="s">
        <v>148</v>
      </c>
      <c r="D27" s="714" t="s">
        <v>635</v>
      </c>
      <c r="E27" s="457"/>
      <c r="F27" s="458"/>
      <c r="G27" s="453"/>
    </row>
    <row r="28" spans="2:7" s="167" customFormat="1" ht="34.5" customHeight="1">
      <c r="B28" s="158" t="s">
        <v>321</v>
      </c>
      <c r="C28" s="31" t="s">
        <v>149</v>
      </c>
      <c r="D28" s="714" t="s">
        <v>636</v>
      </c>
      <c r="E28" s="457"/>
      <c r="F28" s="458"/>
      <c r="G28" s="453"/>
    </row>
    <row r="29" spans="2:7" s="167" customFormat="1" ht="34.5" customHeight="1">
      <c r="B29" s="158" t="s">
        <v>322</v>
      </c>
      <c r="C29" s="31" t="s">
        <v>150</v>
      </c>
      <c r="D29" s="714" t="s">
        <v>637</v>
      </c>
      <c r="E29" s="457"/>
      <c r="F29" s="458"/>
      <c r="G29" s="453"/>
    </row>
    <row r="30" spans="2:7" s="167" customFormat="1" ht="34.5" customHeight="1">
      <c r="B30" s="158" t="s">
        <v>323</v>
      </c>
      <c r="C30" s="31" t="s">
        <v>151</v>
      </c>
      <c r="D30" s="714" t="s">
        <v>638</v>
      </c>
      <c r="E30" s="457"/>
      <c r="F30" s="458"/>
      <c r="G30" s="453"/>
    </row>
    <row r="31" spans="2:7" s="167" customFormat="1" ht="34.5" customHeight="1">
      <c r="B31" s="160" t="s">
        <v>324</v>
      </c>
      <c r="C31" s="30" t="s">
        <v>325</v>
      </c>
      <c r="D31" s="714" t="s">
        <v>639</v>
      </c>
      <c r="E31" s="457">
        <f>E32+E33+E34+E35+E36+E37+E38+E39+E40</f>
        <v>407</v>
      </c>
      <c r="F31" s="458">
        <f>F32+F33+F34+F35+F36+F37+F38+F39+F40</f>
        <v>407</v>
      </c>
      <c r="G31" s="453"/>
    </row>
    <row r="32" spans="2:7" s="167" customFormat="1" ht="34.5" customHeight="1">
      <c r="B32" s="158" t="s">
        <v>326</v>
      </c>
      <c r="C32" s="31" t="s">
        <v>152</v>
      </c>
      <c r="D32" s="714" t="s">
        <v>640</v>
      </c>
      <c r="E32" s="457"/>
      <c r="F32" s="458"/>
      <c r="G32" s="453"/>
    </row>
    <row r="33" spans="2:7" s="167" customFormat="1" ht="34.5" customHeight="1">
      <c r="B33" s="158" t="s">
        <v>327</v>
      </c>
      <c r="C33" s="31" t="s">
        <v>328</v>
      </c>
      <c r="D33" s="714" t="s">
        <v>641</v>
      </c>
      <c r="E33" s="457">
        <v>407</v>
      </c>
      <c r="F33" s="458">
        <v>407</v>
      </c>
      <c r="G33" s="453"/>
    </row>
    <row r="34" spans="2:7" s="167" customFormat="1" ht="34.5" customHeight="1">
      <c r="B34" s="158" t="s">
        <v>329</v>
      </c>
      <c r="C34" s="31" t="s">
        <v>330</v>
      </c>
      <c r="D34" s="714" t="s">
        <v>642</v>
      </c>
      <c r="E34" s="457"/>
      <c r="F34" s="458"/>
      <c r="G34" s="453"/>
    </row>
    <row r="35" spans="2:7" s="167" customFormat="1" ht="34.5" customHeight="1">
      <c r="B35" s="158" t="s">
        <v>331</v>
      </c>
      <c r="C35" s="31" t="s">
        <v>332</v>
      </c>
      <c r="D35" s="714" t="s">
        <v>643</v>
      </c>
      <c r="E35" s="457"/>
      <c r="F35" s="458"/>
      <c r="G35" s="453"/>
    </row>
    <row r="36" spans="2:7" s="167" customFormat="1" ht="34.5" customHeight="1">
      <c r="B36" s="158" t="s">
        <v>331</v>
      </c>
      <c r="C36" s="31" t="s">
        <v>333</v>
      </c>
      <c r="D36" s="714" t="s">
        <v>644</v>
      </c>
      <c r="E36" s="457"/>
      <c r="F36" s="458"/>
      <c r="G36" s="453"/>
    </row>
    <row r="37" spans="2:7" s="167" customFormat="1" ht="34.5" customHeight="1">
      <c r="B37" s="158" t="s">
        <v>334</v>
      </c>
      <c r="C37" s="31" t="s">
        <v>335</v>
      </c>
      <c r="D37" s="714" t="s">
        <v>645</v>
      </c>
      <c r="E37" s="457"/>
      <c r="F37" s="458"/>
      <c r="G37" s="453"/>
    </row>
    <row r="38" spans="2:7" s="167" customFormat="1" ht="34.5" customHeight="1">
      <c r="B38" s="158" t="s">
        <v>334</v>
      </c>
      <c r="C38" s="31" t="s">
        <v>336</v>
      </c>
      <c r="D38" s="714" t="s">
        <v>646</v>
      </c>
      <c r="E38" s="457"/>
      <c r="F38" s="458"/>
      <c r="G38" s="453"/>
    </row>
    <row r="39" spans="2:7" s="167" customFormat="1" ht="34.5" customHeight="1">
      <c r="B39" s="158" t="s">
        <v>337</v>
      </c>
      <c r="C39" s="31" t="s">
        <v>338</v>
      </c>
      <c r="D39" s="714" t="s">
        <v>647</v>
      </c>
      <c r="E39" s="457"/>
      <c r="F39" s="458"/>
      <c r="G39" s="453"/>
    </row>
    <row r="40" spans="2:7" s="167" customFormat="1" ht="34.5" customHeight="1">
      <c r="B40" s="158" t="s">
        <v>339</v>
      </c>
      <c r="C40" s="31" t="s">
        <v>340</v>
      </c>
      <c r="D40" s="714" t="s">
        <v>648</v>
      </c>
      <c r="E40" s="457"/>
      <c r="F40" s="458"/>
      <c r="G40" s="453"/>
    </row>
    <row r="41" spans="2:7" s="167" customFormat="1" ht="34.5" customHeight="1">
      <c r="B41" s="160">
        <v>5</v>
      </c>
      <c r="C41" s="30" t="s">
        <v>341</v>
      </c>
      <c r="D41" s="714" t="s">
        <v>649</v>
      </c>
      <c r="E41" s="457">
        <f>E42+E43+E44+E45+E46+E47+E48</f>
        <v>0</v>
      </c>
      <c r="F41" s="458">
        <v>0</v>
      </c>
      <c r="G41" s="453"/>
    </row>
    <row r="42" spans="2:7" s="167" customFormat="1" ht="34.5" customHeight="1">
      <c r="B42" s="158" t="s">
        <v>342</v>
      </c>
      <c r="C42" s="31" t="s">
        <v>343</v>
      </c>
      <c r="D42" s="714" t="s">
        <v>650</v>
      </c>
      <c r="E42" s="457"/>
      <c r="F42" s="458"/>
      <c r="G42" s="453"/>
    </row>
    <row r="43" spans="2:7" s="167" customFormat="1" ht="34.5" customHeight="1">
      <c r="B43" s="158" t="s">
        <v>344</v>
      </c>
      <c r="C43" s="31" t="s">
        <v>345</v>
      </c>
      <c r="D43" s="714" t="s">
        <v>651</v>
      </c>
      <c r="E43" s="457"/>
      <c r="F43" s="458"/>
      <c r="G43" s="453"/>
    </row>
    <row r="44" spans="2:7" s="167" customFormat="1" ht="34.5" customHeight="1">
      <c r="B44" s="158" t="s">
        <v>346</v>
      </c>
      <c r="C44" s="31" t="s">
        <v>347</v>
      </c>
      <c r="D44" s="714" t="s">
        <v>652</v>
      </c>
      <c r="E44" s="457"/>
      <c r="F44" s="458"/>
      <c r="G44" s="453"/>
    </row>
    <row r="45" spans="2:7" s="167" customFormat="1" ht="34.5" customHeight="1">
      <c r="B45" s="158" t="s">
        <v>591</v>
      </c>
      <c r="C45" s="31" t="s">
        <v>348</v>
      </c>
      <c r="D45" s="714" t="s">
        <v>653</v>
      </c>
      <c r="E45" s="457"/>
      <c r="F45" s="458"/>
      <c r="G45" s="453"/>
    </row>
    <row r="46" spans="2:7" s="167" customFormat="1" ht="34.5" customHeight="1">
      <c r="B46" s="158" t="s">
        <v>349</v>
      </c>
      <c r="C46" s="31" t="s">
        <v>350</v>
      </c>
      <c r="D46" s="714" t="s">
        <v>654</v>
      </c>
      <c r="E46" s="457"/>
      <c r="F46" s="458"/>
      <c r="G46" s="453"/>
    </row>
    <row r="47" spans="2:7" s="167" customFormat="1" ht="34.5" customHeight="1">
      <c r="B47" s="158" t="s">
        <v>351</v>
      </c>
      <c r="C47" s="31" t="s">
        <v>352</v>
      </c>
      <c r="D47" s="714" t="s">
        <v>655</v>
      </c>
      <c r="E47" s="457"/>
      <c r="F47" s="458"/>
      <c r="G47" s="453"/>
    </row>
    <row r="48" spans="2:7" s="167" customFormat="1" ht="34.5" customHeight="1">
      <c r="B48" s="158" t="s">
        <v>353</v>
      </c>
      <c r="C48" s="31" t="s">
        <v>354</v>
      </c>
      <c r="D48" s="714" t="s">
        <v>656</v>
      </c>
      <c r="E48" s="457"/>
      <c r="F48" s="458"/>
      <c r="G48" s="453"/>
    </row>
    <row r="49" spans="2:7" s="167" customFormat="1" ht="34.5" customHeight="1">
      <c r="B49" s="160">
        <v>288</v>
      </c>
      <c r="C49" s="30" t="s">
        <v>153</v>
      </c>
      <c r="D49" s="714" t="s">
        <v>657</v>
      </c>
      <c r="E49" s="457">
        <v>7690</v>
      </c>
      <c r="F49" s="458">
        <v>7600</v>
      </c>
      <c r="G49" s="453"/>
    </row>
    <row r="50" spans="2:7" s="167" customFormat="1" ht="34.5" customHeight="1">
      <c r="B50" s="160"/>
      <c r="C50" s="30" t="s">
        <v>355</v>
      </c>
      <c r="D50" s="714" t="s">
        <v>658</v>
      </c>
      <c r="E50" s="457">
        <f>E51+E58+E67+E66+E68+E69+E75+E76+E77</f>
        <v>130594</v>
      </c>
      <c r="F50" s="458">
        <f>F51+F58+F67+F66+F68+F69+F75+F76+F77</f>
        <v>148803</v>
      </c>
      <c r="G50" s="453"/>
    </row>
    <row r="51" spans="2:7" s="167" customFormat="1" ht="34.5" customHeight="1">
      <c r="B51" s="160" t="s">
        <v>154</v>
      </c>
      <c r="C51" s="30" t="s">
        <v>356</v>
      </c>
      <c r="D51" s="714" t="s">
        <v>659</v>
      </c>
      <c r="E51" s="457">
        <f>E52+E53+E54+E55+E56+E57</f>
        <v>14600</v>
      </c>
      <c r="F51" s="494">
        <f>F52+F53+F54+F55+F56+F57</f>
        <v>14600</v>
      </c>
      <c r="G51" s="453"/>
    </row>
    <row r="52" spans="2:7" s="167" customFormat="1" ht="34.5" customHeight="1">
      <c r="B52" s="158">
        <v>10</v>
      </c>
      <c r="C52" s="31" t="s">
        <v>357</v>
      </c>
      <c r="D52" s="714" t="s">
        <v>660</v>
      </c>
      <c r="E52" s="457">
        <v>10000</v>
      </c>
      <c r="F52" s="494">
        <v>10000</v>
      </c>
      <c r="G52" s="453"/>
    </row>
    <row r="53" spans="2:7" s="167" customFormat="1" ht="34.5" customHeight="1">
      <c r="B53" s="158">
        <v>11</v>
      </c>
      <c r="C53" s="31" t="s">
        <v>155</v>
      </c>
      <c r="D53" s="714" t="s">
        <v>661</v>
      </c>
      <c r="E53" s="457"/>
      <c r="F53" s="458"/>
      <c r="G53" s="453"/>
    </row>
    <row r="54" spans="2:7" s="167" customFormat="1" ht="34.5" customHeight="1">
      <c r="B54" s="158">
        <v>12</v>
      </c>
      <c r="C54" s="31" t="s">
        <v>156</v>
      </c>
      <c r="D54" s="714" t="s">
        <v>662</v>
      </c>
      <c r="E54" s="457"/>
      <c r="F54" s="458"/>
      <c r="G54" s="453"/>
    </row>
    <row r="55" spans="2:7" s="167" customFormat="1" ht="34.5" customHeight="1">
      <c r="B55" s="158">
        <v>13</v>
      </c>
      <c r="C55" s="31" t="s">
        <v>158</v>
      </c>
      <c r="D55" s="714" t="s">
        <v>663</v>
      </c>
      <c r="E55" s="457">
        <v>2000</v>
      </c>
      <c r="F55" s="458">
        <v>1000</v>
      </c>
      <c r="G55" s="453"/>
    </row>
    <row r="56" spans="2:7" s="167" customFormat="1" ht="34.5" customHeight="1">
      <c r="B56" s="158">
        <v>14</v>
      </c>
      <c r="C56" s="31" t="s">
        <v>358</v>
      </c>
      <c r="D56" s="714" t="s">
        <v>664</v>
      </c>
      <c r="E56" s="457">
        <v>2500</v>
      </c>
      <c r="F56" s="458">
        <v>3500</v>
      </c>
      <c r="G56" s="453"/>
    </row>
    <row r="57" spans="2:7" s="167" customFormat="1" ht="34.5" customHeight="1">
      <c r="B57" s="158">
        <v>15</v>
      </c>
      <c r="C57" s="29" t="s">
        <v>160</v>
      </c>
      <c r="D57" s="714" t="s">
        <v>665</v>
      </c>
      <c r="E57" s="457">
        <v>100</v>
      </c>
      <c r="F57" s="458">
        <v>100</v>
      </c>
      <c r="G57" s="453"/>
    </row>
    <row r="58" spans="2:7" s="167" customFormat="1" ht="34.5" customHeight="1">
      <c r="B58" s="160"/>
      <c r="C58" s="30" t="s">
        <v>359</v>
      </c>
      <c r="D58" s="714" t="s">
        <v>666</v>
      </c>
      <c r="E58" s="457">
        <f>E59+E60+E61+E62+E63+E64+E65</f>
        <v>80178</v>
      </c>
      <c r="F58" s="494">
        <f>F59+F60+F61+F62+F63+F64+F65</f>
        <v>84000</v>
      </c>
      <c r="G58" s="453"/>
    </row>
    <row r="59" spans="2:7" s="168" customFormat="1" ht="34.5" customHeight="1">
      <c r="B59" s="158" t="s">
        <v>360</v>
      </c>
      <c r="C59" s="31" t="s">
        <v>361</v>
      </c>
      <c r="D59" s="714" t="s">
        <v>667</v>
      </c>
      <c r="E59" s="457"/>
      <c r="F59" s="494"/>
      <c r="G59" s="454"/>
    </row>
    <row r="60" spans="2:7" s="168" customFormat="1" ht="34.5" customHeight="1">
      <c r="B60" s="158" t="s">
        <v>362</v>
      </c>
      <c r="C60" s="31" t="s">
        <v>703</v>
      </c>
      <c r="D60" s="714" t="s">
        <v>668</v>
      </c>
      <c r="E60" s="459"/>
      <c r="F60" s="735"/>
      <c r="G60" s="454"/>
    </row>
    <row r="61" spans="2:7" s="167" customFormat="1" ht="34.5" customHeight="1">
      <c r="B61" s="158" t="s">
        <v>363</v>
      </c>
      <c r="C61" s="31" t="s">
        <v>364</v>
      </c>
      <c r="D61" s="714" t="s">
        <v>669</v>
      </c>
      <c r="E61" s="459"/>
      <c r="F61" s="735"/>
      <c r="G61" s="453"/>
    </row>
    <row r="62" spans="2:7" s="168" customFormat="1" ht="34.5" customHeight="1">
      <c r="B62" s="158" t="s">
        <v>365</v>
      </c>
      <c r="C62" s="31" t="s">
        <v>366</v>
      </c>
      <c r="D62" s="714" t="s">
        <v>670</v>
      </c>
      <c r="E62" s="457"/>
      <c r="F62" s="494"/>
      <c r="G62" s="454"/>
    </row>
    <row r="63" spans="2:7" ht="34.5" customHeight="1">
      <c r="B63" s="158" t="s">
        <v>367</v>
      </c>
      <c r="C63" s="31" t="s">
        <v>368</v>
      </c>
      <c r="D63" s="714" t="s">
        <v>671</v>
      </c>
      <c r="E63" s="457">
        <v>80178</v>
      </c>
      <c r="F63" s="494">
        <v>84000</v>
      </c>
      <c r="G63" s="172"/>
    </row>
    <row r="64" spans="2:7" ht="34.5" customHeight="1">
      <c r="B64" s="158" t="s">
        <v>369</v>
      </c>
      <c r="C64" s="31" t="s">
        <v>370</v>
      </c>
      <c r="D64" s="714" t="s">
        <v>672</v>
      </c>
      <c r="E64" s="457"/>
      <c r="F64" s="494"/>
      <c r="G64" s="172"/>
    </row>
    <row r="65" spans="2:7" ht="34.5" customHeight="1">
      <c r="B65" s="158" t="s">
        <v>371</v>
      </c>
      <c r="C65" s="31" t="s">
        <v>372</v>
      </c>
      <c r="D65" s="714" t="s">
        <v>673</v>
      </c>
      <c r="E65" s="457"/>
      <c r="F65" s="494"/>
      <c r="G65" s="172"/>
    </row>
    <row r="66" spans="2:7" ht="34.5" customHeight="1">
      <c r="B66" s="160">
        <v>21</v>
      </c>
      <c r="C66" s="30" t="s">
        <v>373</v>
      </c>
      <c r="D66" s="714" t="s">
        <v>674</v>
      </c>
      <c r="E66" s="457"/>
      <c r="F66" s="494"/>
      <c r="G66" s="172"/>
    </row>
    <row r="67" spans="2:7" ht="34.5" customHeight="1">
      <c r="B67" s="160">
        <v>22</v>
      </c>
      <c r="C67" s="30" t="s">
        <v>374</v>
      </c>
      <c r="D67" s="714" t="s">
        <v>675</v>
      </c>
      <c r="E67" s="457">
        <v>15500</v>
      </c>
      <c r="F67" s="494">
        <v>16000</v>
      </c>
      <c r="G67" s="172"/>
    </row>
    <row r="68" spans="2:7" ht="34.5" customHeight="1">
      <c r="B68" s="160">
        <v>236</v>
      </c>
      <c r="C68" s="30" t="s">
        <v>375</v>
      </c>
      <c r="D68" s="714" t="s">
        <v>676</v>
      </c>
      <c r="E68" s="457"/>
      <c r="F68" s="494"/>
      <c r="G68" s="172"/>
    </row>
    <row r="69" spans="2:7" ht="34.5" customHeight="1">
      <c r="B69" s="160" t="s">
        <v>376</v>
      </c>
      <c r="C69" s="30" t="s">
        <v>377</v>
      </c>
      <c r="D69" s="714" t="s">
        <v>677</v>
      </c>
      <c r="E69" s="457">
        <f>E70+E71+E72+E73+E74</f>
        <v>550</v>
      </c>
      <c r="F69" s="494">
        <f>F70+F71+F72+F73+F74</f>
        <v>550</v>
      </c>
      <c r="G69" s="172"/>
    </row>
    <row r="70" spans="2:7" ht="34.5" customHeight="1">
      <c r="B70" s="158" t="s">
        <v>378</v>
      </c>
      <c r="C70" s="31" t="s">
        <v>379</v>
      </c>
      <c r="D70" s="714" t="s">
        <v>678</v>
      </c>
      <c r="E70" s="457"/>
      <c r="F70" s="494"/>
      <c r="G70" s="172"/>
    </row>
    <row r="71" spans="2:7" ht="34.5" customHeight="1">
      <c r="B71" s="158" t="s">
        <v>380</v>
      </c>
      <c r="C71" s="31" t="s">
        <v>381</v>
      </c>
      <c r="D71" s="714" t="s">
        <v>679</v>
      </c>
      <c r="E71" s="457"/>
      <c r="F71" s="494"/>
      <c r="G71" s="172"/>
    </row>
    <row r="72" spans="2:7" ht="34.5" customHeight="1">
      <c r="B72" s="158" t="s">
        <v>382</v>
      </c>
      <c r="C72" s="31" t="s">
        <v>383</v>
      </c>
      <c r="D72" s="714" t="s">
        <v>680</v>
      </c>
      <c r="E72" s="457">
        <v>550</v>
      </c>
      <c r="F72" s="494">
        <v>550</v>
      </c>
      <c r="G72" s="172"/>
    </row>
    <row r="73" spans="2:7" ht="34.5" customHeight="1">
      <c r="B73" s="158" t="s">
        <v>384</v>
      </c>
      <c r="C73" s="31" t="s">
        <v>385</v>
      </c>
      <c r="D73" s="714" t="s">
        <v>681</v>
      </c>
      <c r="E73" s="457"/>
      <c r="F73" s="494"/>
      <c r="G73" s="172"/>
    </row>
    <row r="74" spans="2:7" ht="34.5" customHeight="1">
      <c r="B74" s="158" t="s">
        <v>386</v>
      </c>
      <c r="C74" s="31" t="s">
        <v>387</v>
      </c>
      <c r="D74" s="714" t="s">
        <v>682</v>
      </c>
      <c r="E74" s="457"/>
      <c r="F74" s="494"/>
      <c r="G74" s="172"/>
    </row>
    <row r="75" spans="2:7" ht="34.5" customHeight="1">
      <c r="B75" s="160">
        <v>24</v>
      </c>
      <c r="C75" s="30" t="s">
        <v>388</v>
      </c>
      <c r="D75" s="714" t="s">
        <v>683</v>
      </c>
      <c r="E75" s="457">
        <v>18766</v>
      </c>
      <c r="F75" s="736">
        <v>32653</v>
      </c>
      <c r="G75" s="172"/>
    </row>
    <row r="76" spans="2:7" ht="34.5" customHeight="1">
      <c r="B76" s="160">
        <v>27</v>
      </c>
      <c r="C76" s="30" t="s">
        <v>389</v>
      </c>
      <c r="D76" s="714" t="s">
        <v>684</v>
      </c>
      <c r="E76" s="457"/>
      <c r="F76" s="494"/>
      <c r="G76" s="172"/>
    </row>
    <row r="77" spans="2:7" ht="34.5" customHeight="1">
      <c r="B77" s="160" t="s">
        <v>390</v>
      </c>
      <c r="C77" s="30" t="s">
        <v>391</v>
      </c>
      <c r="D77" s="714" t="s">
        <v>685</v>
      </c>
      <c r="E77" s="457">
        <v>1000</v>
      </c>
      <c r="F77" s="494">
        <v>1000</v>
      </c>
      <c r="G77" s="172"/>
    </row>
    <row r="78" spans="2:7" ht="34.5" customHeight="1">
      <c r="B78" s="160"/>
      <c r="C78" s="30" t="s">
        <v>392</v>
      </c>
      <c r="D78" s="714" t="s">
        <v>686</v>
      </c>
      <c r="E78" s="457">
        <f>E9+E10+E49+E50</f>
        <v>350858</v>
      </c>
      <c r="F78" s="494">
        <f>F9+F10+F49+F50</f>
        <v>268243</v>
      </c>
      <c r="G78" s="172"/>
    </row>
    <row r="79" spans="2:7" ht="34.5" customHeight="1">
      <c r="B79" s="160">
        <v>88</v>
      </c>
      <c r="C79" s="30" t="s">
        <v>164</v>
      </c>
      <c r="D79" s="714" t="s">
        <v>687</v>
      </c>
      <c r="E79" s="457">
        <v>128400</v>
      </c>
      <c r="F79" s="494">
        <v>126900</v>
      </c>
      <c r="G79" s="172"/>
    </row>
    <row r="80" spans="2:7" ht="34.5" customHeight="1">
      <c r="B80" s="160"/>
      <c r="C80" s="30" t="s">
        <v>45</v>
      </c>
      <c r="D80" s="717"/>
      <c r="E80" s="457"/>
      <c r="F80" s="458"/>
      <c r="G80" s="172"/>
    </row>
    <row r="81" spans="2:7" ht="34.5" customHeight="1">
      <c r="B81" s="160"/>
      <c r="C81" s="30" t="s">
        <v>393</v>
      </c>
      <c r="D81" s="714" t="s">
        <v>394</v>
      </c>
      <c r="E81" s="457">
        <f>E82+E92+E93+E94+E95-E96+E97+E100-E101</f>
        <v>253175</v>
      </c>
      <c r="F81" s="458">
        <f>F82+F92+F93+F94+F95-F96+F97+F100-F101</f>
        <v>169523</v>
      </c>
      <c r="G81" s="172"/>
    </row>
    <row r="82" spans="2:7" ht="34.5" customHeight="1">
      <c r="B82" s="160">
        <v>30</v>
      </c>
      <c r="C82" s="30" t="s">
        <v>395</v>
      </c>
      <c r="D82" s="714" t="s">
        <v>396</v>
      </c>
      <c r="E82" s="457">
        <f>E83+E84+E85+E86+E87+E88+E89+E90</f>
        <v>253006</v>
      </c>
      <c r="F82" s="458">
        <f>F83+F84+F85+F86+F87+F88+F89+F90</f>
        <v>168902</v>
      </c>
      <c r="G82" s="172"/>
    </row>
    <row r="83" spans="2:7" ht="34.5" customHeight="1">
      <c r="B83" s="158">
        <v>300</v>
      </c>
      <c r="C83" s="31" t="s">
        <v>165</v>
      </c>
      <c r="D83" s="714" t="s">
        <v>397</v>
      </c>
      <c r="E83" s="457"/>
      <c r="F83" s="458"/>
      <c r="G83" s="172"/>
    </row>
    <row r="84" spans="2:7" ht="34.5" customHeight="1">
      <c r="B84" s="158">
        <v>301</v>
      </c>
      <c r="C84" s="31" t="s">
        <v>398</v>
      </c>
      <c r="D84" s="714" t="s">
        <v>399</v>
      </c>
      <c r="E84" s="457"/>
      <c r="F84" s="458"/>
      <c r="G84" s="172"/>
    </row>
    <row r="85" spans="2:7" ht="34.5" customHeight="1">
      <c r="B85" s="158">
        <v>302</v>
      </c>
      <c r="C85" s="31" t="s">
        <v>166</v>
      </c>
      <c r="D85" s="714" t="s">
        <v>400</v>
      </c>
      <c r="E85" s="457"/>
      <c r="F85" s="458"/>
      <c r="G85" s="172"/>
    </row>
    <row r="86" spans="2:7" ht="34.5" customHeight="1">
      <c r="B86" s="158">
        <v>303</v>
      </c>
      <c r="C86" s="31" t="s">
        <v>167</v>
      </c>
      <c r="D86" s="714" t="s">
        <v>401</v>
      </c>
      <c r="E86" s="457">
        <v>250876</v>
      </c>
      <c r="F86" s="458">
        <v>166772</v>
      </c>
      <c r="G86" s="172"/>
    </row>
    <row r="87" spans="2:7" ht="34.5" customHeight="1">
      <c r="B87" s="158">
        <v>304</v>
      </c>
      <c r="C87" s="31" t="s">
        <v>168</v>
      </c>
      <c r="D87" s="714" t="s">
        <v>402</v>
      </c>
      <c r="E87" s="457"/>
      <c r="F87" s="458"/>
      <c r="G87" s="172"/>
    </row>
    <row r="88" spans="2:7" ht="34.5" customHeight="1">
      <c r="B88" s="158">
        <v>305</v>
      </c>
      <c r="C88" s="31" t="s">
        <v>169</v>
      </c>
      <c r="D88" s="714" t="s">
        <v>403</v>
      </c>
      <c r="E88" s="457"/>
      <c r="F88" s="458"/>
      <c r="G88" s="172"/>
    </row>
    <row r="89" spans="2:7" ht="34.5" customHeight="1">
      <c r="B89" s="158">
        <v>306</v>
      </c>
      <c r="C89" s="31" t="s">
        <v>170</v>
      </c>
      <c r="D89" s="714" t="s">
        <v>404</v>
      </c>
      <c r="E89" s="457"/>
      <c r="F89" s="458"/>
      <c r="G89" s="172"/>
    </row>
    <row r="90" spans="2:7" ht="34.5" customHeight="1">
      <c r="B90" s="158">
        <v>309</v>
      </c>
      <c r="C90" s="31" t="s">
        <v>171</v>
      </c>
      <c r="D90" s="714" t="s">
        <v>405</v>
      </c>
      <c r="E90" s="457">
        <v>2130</v>
      </c>
      <c r="F90" s="458">
        <v>2130</v>
      </c>
      <c r="G90" s="172"/>
    </row>
    <row r="91" spans="2:7" ht="34.5" customHeight="1">
      <c r="B91" s="160">
        <v>31</v>
      </c>
      <c r="C91" s="30" t="s">
        <v>406</v>
      </c>
      <c r="D91" s="714" t="s">
        <v>407</v>
      </c>
      <c r="E91" s="457"/>
      <c r="F91" s="458"/>
      <c r="G91" s="172"/>
    </row>
    <row r="92" spans="2:7" ht="34.5" customHeight="1">
      <c r="B92" s="160" t="s">
        <v>408</v>
      </c>
      <c r="C92" s="30" t="s">
        <v>409</v>
      </c>
      <c r="D92" s="714" t="s">
        <v>410</v>
      </c>
      <c r="E92" s="457"/>
      <c r="F92" s="458"/>
      <c r="G92" s="172"/>
    </row>
    <row r="93" spans="2:7" ht="34.5" customHeight="1">
      <c r="B93" s="160">
        <v>32</v>
      </c>
      <c r="C93" s="30" t="s">
        <v>172</v>
      </c>
      <c r="D93" s="714" t="s">
        <v>411</v>
      </c>
      <c r="E93" s="457"/>
      <c r="F93" s="458"/>
      <c r="G93" s="172"/>
    </row>
    <row r="94" spans="2:7" ht="57.75" customHeight="1">
      <c r="B94" s="160">
        <v>330</v>
      </c>
      <c r="C94" s="30" t="s">
        <v>412</v>
      </c>
      <c r="D94" s="714" t="s">
        <v>413</v>
      </c>
      <c r="E94" s="457"/>
      <c r="F94" s="458"/>
      <c r="G94" s="172"/>
    </row>
    <row r="95" spans="2:7" ht="63" customHeight="1">
      <c r="B95" s="160" t="s">
        <v>173</v>
      </c>
      <c r="C95" s="30" t="s">
        <v>414</v>
      </c>
      <c r="D95" s="714" t="s">
        <v>415</v>
      </c>
      <c r="E95" s="457"/>
      <c r="F95" s="458"/>
      <c r="G95" s="172"/>
    </row>
    <row r="96" spans="2:7" ht="62.25" customHeight="1">
      <c r="B96" s="160" t="s">
        <v>173</v>
      </c>
      <c r="C96" s="30" t="s">
        <v>416</v>
      </c>
      <c r="D96" s="714" t="s">
        <v>417</v>
      </c>
      <c r="E96" s="457"/>
      <c r="F96" s="458"/>
      <c r="G96" s="172"/>
    </row>
    <row r="97" spans="2:7" ht="34.5" customHeight="1">
      <c r="B97" s="160">
        <v>34</v>
      </c>
      <c r="C97" s="30" t="s">
        <v>418</v>
      </c>
      <c r="D97" s="714" t="s">
        <v>419</v>
      </c>
      <c r="E97" s="457">
        <f>E98+E99</f>
        <v>169</v>
      </c>
      <c r="F97" s="458">
        <f>F98+F99</f>
        <v>621</v>
      </c>
      <c r="G97" s="172"/>
    </row>
    <row r="98" spans="1:7" ht="34.5" customHeight="1">
      <c r="A98" s="194"/>
      <c r="B98" s="451">
        <v>340</v>
      </c>
      <c r="C98" s="31" t="s">
        <v>420</v>
      </c>
      <c r="D98" s="714" t="s">
        <v>421</v>
      </c>
      <c r="E98" s="457">
        <v>0</v>
      </c>
      <c r="F98" s="458">
        <v>0</v>
      </c>
      <c r="G98" s="172"/>
    </row>
    <row r="99" spans="1:7" ht="34.5" customHeight="1">
      <c r="A99" s="194"/>
      <c r="B99" s="451">
        <v>341</v>
      </c>
      <c r="C99" s="31" t="s">
        <v>422</v>
      </c>
      <c r="D99" s="714" t="s">
        <v>423</v>
      </c>
      <c r="E99" s="457">
        <v>169</v>
      </c>
      <c r="F99" s="458">
        <v>621</v>
      </c>
      <c r="G99" s="172"/>
    </row>
    <row r="100" spans="1:7" ht="34.5" customHeight="1">
      <c r="A100" s="194"/>
      <c r="B100" s="452"/>
      <c r="C100" s="30" t="s">
        <v>424</v>
      </c>
      <c r="D100" s="714" t="s">
        <v>425</v>
      </c>
      <c r="E100" s="457"/>
      <c r="F100" s="458"/>
      <c r="G100" s="172"/>
    </row>
    <row r="101" spans="1:7" ht="34.5" customHeight="1">
      <c r="A101" s="194"/>
      <c r="B101" s="452">
        <v>35</v>
      </c>
      <c r="C101" s="30" t="s">
        <v>426</v>
      </c>
      <c r="D101" s="714" t="s">
        <v>427</v>
      </c>
      <c r="E101" s="457"/>
      <c r="F101" s="458"/>
      <c r="G101" s="172"/>
    </row>
    <row r="102" spans="2:7" ht="34.5" customHeight="1">
      <c r="B102" s="158">
        <v>350</v>
      </c>
      <c r="C102" s="31" t="s">
        <v>428</v>
      </c>
      <c r="D102" s="714" t="s">
        <v>429</v>
      </c>
      <c r="E102" s="457"/>
      <c r="F102" s="458"/>
      <c r="G102" s="172"/>
    </row>
    <row r="103" spans="2:7" ht="34.5" customHeight="1">
      <c r="B103" s="158">
        <v>351</v>
      </c>
      <c r="C103" s="31" t="s">
        <v>430</v>
      </c>
      <c r="D103" s="714" t="s">
        <v>431</v>
      </c>
      <c r="E103" s="457"/>
      <c r="F103" s="458"/>
      <c r="G103" s="172"/>
    </row>
    <row r="104" spans="2:7" ht="34.5" customHeight="1">
      <c r="B104" s="160"/>
      <c r="C104" s="30" t="s">
        <v>432</v>
      </c>
      <c r="D104" s="714" t="s">
        <v>433</v>
      </c>
      <c r="E104" s="457">
        <f>E105+E112</f>
        <v>18300</v>
      </c>
      <c r="F104" s="458">
        <f>F105+F112</f>
        <v>18300</v>
      </c>
      <c r="G104" s="172"/>
    </row>
    <row r="105" spans="2:7" ht="34.5" customHeight="1">
      <c r="B105" s="160">
        <v>40</v>
      </c>
      <c r="C105" s="30" t="s">
        <v>434</v>
      </c>
      <c r="D105" s="714" t="s">
        <v>435</v>
      </c>
      <c r="E105" s="457">
        <f>E106+E107+E108+E109+E110+E111</f>
        <v>18300</v>
      </c>
      <c r="F105" s="458">
        <f>F106+F107+F108+F109+F110+F111</f>
        <v>18300</v>
      </c>
      <c r="G105" s="172"/>
    </row>
    <row r="106" spans="2:7" ht="34.5" customHeight="1">
      <c r="B106" s="158">
        <v>400</v>
      </c>
      <c r="C106" s="31" t="s">
        <v>174</v>
      </c>
      <c r="D106" s="714" t="s">
        <v>436</v>
      </c>
      <c r="E106" s="457"/>
      <c r="F106" s="458"/>
      <c r="G106" s="172"/>
    </row>
    <row r="107" spans="2:7" ht="34.5" customHeight="1">
      <c r="B107" s="158">
        <v>401</v>
      </c>
      <c r="C107" s="31" t="s">
        <v>437</v>
      </c>
      <c r="D107" s="714" t="s">
        <v>438</v>
      </c>
      <c r="E107" s="457"/>
      <c r="F107" s="458"/>
      <c r="G107" s="172"/>
    </row>
    <row r="108" spans="2:7" ht="34.5" customHeight="1">
      <c r="B108" s="158">
        <v>403</v>
      </c>
      <c r="C108" s="31" t="s">
        <v>175</v>
      </c>
      <c r="D108" s="714" t="s">
        <v>439</v>
      </c>
      <c r="E108" s="457"/>
      <c r="F108" s="458"/>
      <c r="G108" s="172"/>
    </row>
    <row r="109" spans="2:7" ht="34.5" customHeight="1">
      <c r="B109" s="158">
        <v>404</v>
      </c>
      <c r="C109" s="31" t="s">
        <v>176</v>
      </c>
      <c r="D109" s="714" t="s">
        <v>440</v>
      </c>
      <c r="E109" s="457">
        <v>6500</v>
      </c>
      <c r="F109" s="458">
        <v>6500</v>
      </c>
      <c r="G109" s="172"/>
    </row>
    <row r="110" spans="2:7" ht="34.5" customHeight="1">
      <c r="B110" s="158">
        <v>405</v>
      </c>
      <c r="C110" s="31" t="s">
        <v>441</v>
      </c>
      <c r="D110" s="714" t="s">
        <v>442</v>
      </c>
      <c r="E110" s="457">
        <v>7000</v>
      </c>
      <c r="F110" s="458">
        <v>7000</v>
      </c>
      <c r="G110" s="172"/>
    </row>
    <row r="111" spans="2:7" ht="34.5" customHeight="1">
      <c r="B111" s="158" t="s">
        <v>177</v>
      </c>
      <c r="C111" s="31" t="s">
        <v>178</v>
      </c>
      <c r="D111" s="714" t="s">
        <v>443</v>
      </c>
      <c r="E111" s="457">
        <v>4800</v>
      </c>
      <c r="F111" s="458">
        <v>4800</v>
      </c>
      <c r="G111" s="172"/>
    </row>
    <row r="112" spans="2:7" ht="34.5" customHeight="1">
      <c r="B112" s="160">
        <v>41</v>
      </c>
      <c r="C112" s="30" t="s">
        <v>444</v>
      </c>
      <c r="D112" s="714" t="s">
        <v>445</v>
      </c>
      <c r="E112" s="457">
        <v>0</v>
      </c>
      <c r="F112" s="458">
        <v>0</v>
      </c>
      <c r="G112" s="172"/>
    </row>
    <row r="113" spans="2:7" ht="34.5" customHeight="1">
      <c r="B113" s="158">
        <v>410</v>
      </c>
      <c r="C113" s="31" t="s">
        <v>179</v>
      </c>
      <c r="D113" s="714" t="s">
        <v>446</v>
      </c>
      <c r="E113" s="457"/>
      <c r="F113" s="458"/>
      <c r="G113" s="172"/>
    </row>
    <row r="114" spans="2:7" ht="34.5" customHeight="1">
      <c r="B114" s="158">
        <v>411</v>
      </c>
      <c r="C114" s="31" t="s">
        <v>180</v>
      </c>
      <c r="D114" s="714" t="s">
        <v>447</v>
      </c>
      <c r="E114" s="457"/>
      <c r="F114" s="458"/>
      <c r="G114" s="172"/>
    </row>
    <row r="115" spans="2:7" ht="34.5" customHeight="1">
      <c r="B115" s="158">
        <v>412</v>
      </c>
      <c r="C115" s="31" t="s">
        <v>448</v>
      </c>
      <c r="D115" s="714" t="s">
        <v>449</v>
      </c>
      <c r="E115" s="457"/>
      <c r="F115" s="458"/>
      <c r="G115" s="172"/>
    </row>
    <row r="116" spans="2:7" ht="34.5" customHeight="1">
      <c r="B116" s="158">
        <v>413</v>
      </c>
      <c r="C116" s="31" t="s">
        <v>450</v>
      </c>
      <c r="D116" s="714" t="s">
        <v>451</v>
      </c>
      <c r="E116" s="457"/>
      <c r="F116" s="458"/>
      <c r="G116" s="172"/>
    </row>
    <row r="117" spans="2:7" ht="34.5" customHeight="1">
      <c r="B117" s="158">
        <v>414</v>
      </c>
      <c r="C117" s="31" t="s">
        <v>452</v>
      </c>
      <c r="D117" s="714" t="s">
        <v>453</v>
      </c>
      <c r="E117" s="457"/>
      <c r="F117" s="458"/>
      <c r="G117" s="172"/>
    </row>
    <row r="118" spans="2:7" ht="34.5" customHeight="1">
      <c r="B118" s="158">
        <v>415</v>
      </c>
      <c r="C118" s="31" t="s">
        <v>454</v>
      </c>
      <c r="D118" s="714" t="s">
        <v>455</v>
      </c>
      <c r="E118" s="457"/>
      <c r="F118" s="458"/>
      <c r="G118" s="172"/>
    </row>
    <row r="119" spans="2:7" ht="34.5" customHeight="1">
      <c r="B119" s="158">
        <v>416</v>
      </c>
      <c r="C119" s="31" t="s">
        <v>456</v>
      </c>
      <c r="D119" s="714" t="s">
        <v>457</v>
      </c>
      <c r="E119" s="457"/>
      <c r="F119" s="458"/>
      <c r="G119" s="172"/>
    </row>
    <row r="120" spans="2:7" ht="34.5" customHeight="1">
      <c r="B120" s="158">
        <v>419</v>
      </c>
      <c r="C120" s="31" t="s">
        <v>458</v>
      </c>
      <c r="D120" s="714" t="s">
        <v>459</v>
      </c>
      <c r="E120" s="457"/>
      <c r="F120" s="458"/>
      <c r="G120" s="172"/>
    </row>
    <row r="121" spans="2:7" ht="34.5" customHeight="1">
      <c r="B121" s="160">
        <v>498</v>
      </c>
      <c r="C121" s="30" t="s">
        <v>460</v>
      </c>
      <c r="D121" s="714" t="s">
        <v>461</v>
      </c>
      <c r="E121" s="457"/>
      <c r="F121" s="458"/>
      <c r="G121" s="172"/>
    </row>
    <row r="122" spans="2:7" ht="34.5" customHeight="1">
      <c r="B122" s="160" t="s">
        <v>462</v>
      </c>
      <c r="C122" s="30" t="s">
        <v>463</v>
      </c>
      <c r="D122" s="714" t="s">
        <v>464</v>
      </c>
      <c r="E122" s="457">
        <f>E123+E130+E131+E139+E140+E141+E142</f>
        <v>79383</v>
      </c>
      <c r="F122" s="458">
        <f>F123+F130+F131+F139+F140+F141+F142</f>
        <v>80420</v>
      </c>
      <c r="G122" s="172"/>
    </row>
    <row r="123" spans="2:7" ht="34.5" customHeight="1">
      <c r="B123" s="160">
        <v>42</v>
      </c>
      <c r="C123" s="30" t="s">
        <v>465</v>
      </c>
      <c r="D123" s="714" t="s">
        <v>466</v>
      </c>
      <c r="E123" s="457">
        <v>0</v>
      </c>
      <c r="F123" s="458">
        <v>0</v>
      </c>
      <c r="G123" s="172"/>
    </row>
    <row r="124" spans="2:7" ht="34.5" customHeight="1">
      <c r="B124" s="158">
        <v>420</v>
      </c>
      <c r="C124" s="31" t="s">
        <v>467</v>
      </c>
      <c r="D124" s="714" t="s">
        <v>468</v>
      </c>
      <c r="E124" s="457"/>
      <c r="F124" s="458"/>
      <c r="G124" s="172"/>
    </row>
    <row r="125" spans="2:7" ht="34.5" customHeight="1">
      <c r="B125" s="158">
        <v>421</v>
      </c>
      <c r="C125" s="31" t="s">
        <v>469</v>
      </c>
      <c r="D125" s="714" t="s">
        <v>470</v>
      </c>
      <c r="E125" s="457"/>
      <c r="F125" s="458"/>
      <c r="G125" s="172"/>
    </row>
    <row r="126" spans="2:7" ht="34.5" customHeight="1">
      <c r="B126" s="158">
        <v>422</v>
      </c>
      <c r="C126" s="31" t="s">
        <v>383</v>
      </c>
      <c r="D126" s="714" t="s">
        <v>471</v>
      </c>
      <c r="E126" s="457"/>
      <c r="F126" s="458"/>
      <c r="G126" s="172"/>
    </row>
    <row r="127" spans="2:6" ht="34.5" customHeight="1">
      <c r="B127" s="158">
        <v>423</v>
      </c>
      <c r="C127" s="31" t="s">
        <v>385</v>
      </c>
      <c r="D127" s="714" t="s">
        <v>472</v>
      </c>
      <c r="E127" s="457"/>
      <c r="F127" s="458"/>
    </row>
    <row r="128" spans="2:6" ht="34.5" customHeight="1">
      <c r="B128" s="158">
        <v>427</v>
      </c>
      <c r="C128" s="31" t="s">
        <v>473</v>
      </c>
      <c r="D128" s="714" t="s">
        <v>474</v>
      </c>
      <c r="E128" s="457"/>
      <c r="F128" s="458"/>
    </row>
    <row r="129" spans="2:6" ht="34.5" customHeight="1">
      <c r="B129" s="158" t="s">
        <v>475</v>
      </c>
      <c r="C129" s="31" t="s">
        <v>476</v>
      </c>
      <c r="D129" s="714" t="s">
        <v>477</v>
      </c>
      <c r="E129" s="457"/>
      <c r="F129" s="458"/>
    </row>
    <row r="130" spans="2:6" ht="34.5" customHeight="1">
      <c r="B130" s="160">
        <v>430</v>
      </c>
      <c r="C130" s="30" t="s">
        <v>478</v>
      </c>
      <c r="D130" s="714" t="s">
        <v>479</v>
      </c>
      <c r="E130" s="457">
        <v>1000</v>
      </c>
      <c r="F130" s="458">
        <v>5000</v>
      </c>
    </row>
    <row r="131" spans="2:6" ht="34.5" customHeight="1">
      <c r="B131" s="160" t="s">
        <v>480</v>
      </c>
      <c r="C131" s="30" t="s">
        <v>481</v>
      </c>
      <c r="D131" s="714" t="s">
        <v>482</v>
      </c>
      <c r="E131" s="457">
        <f>E132+E133+E134+E135+E136+E137+E138</f>
        <v>22000</v>
      </c>
      <c r="F131" s="494">
        <f>F132+F133+F134+F135+F136+F137+F138</f>
        <v>19420</v>
      </c>
    </row>
    <row r="132" spans="2:6" ht="34.5" customHeight="1">
      <c r="B132" s="158">
        <v>431</v>
      </c>
      <c r="C132" s="31" t="s">
        <v>483</v>
      </c>
      <c r="D132" s="714" t="s">
        <v>484</v>
      </c>
      <c r="E132" s="457"/>
      <c r="F132" s="458"/>
    </row>
    <row r="133" spans="2:6" ht="34.5" customHeight="1">
      <c r="B133" s="158">
        <v>432</v>
      </c>
      <c r="C133" s="31" t="s">
        <v>485</v>
      </c>
      <c r="D133" s="714" t="s">
        <v>486</v>
      </c>
      <c r="E133" s="457"/>
      <c r="F133" s="458"/>
    </row>
    <row r="134" spans="2:6" ht="34.5" customHeight="1">
      <c r="B134" s="158">
        <v>433</v>
      </c>
      <c r="C134" s="31" t="s">
        <v>487</v>
      </c>
      <c r="D134" s="714" t="s">
        <v>488</v>
      </c>
      <c r="E134" s="457"/>
      <c r="F134" s="458"/>
    </row>
    <row r="135" spans="2:6" ht="34.5" customHeight="1">
      <c r="B135" s="158">
        <v>434</v>
      </c>
      <c r="C135" s="31" t="s">
        <v>489</v>
      </c>
      <c r="D135" s="714" t="s">
        <v>490</v>
      </c>
      <c r="E135" s="457"/>
      <c r="F135" s="458"/>
    </row>
    <row r="136" spans="2:6" ht="34.5" customHeight="1">
      <c r="B136" s="158">
        <v>435</v>
      </c>
      <c r="C136" s="31" t="s">
        <v>491</v>
      </c>
      <c r="D136" s="714" t="s">
        <v>492</v>
      </c>
      <c r="E136" s="457">
        <v>22000</v>
      </c>
      <c r="F136" s="539">
        <v>19420</v>
      </c>
    </row>
    <row r="137" spans="2:6" ht="34.5" customHeight="1">
      <c r="B137" s="158">
        <v>436</v>
      </c>
      <c r="C137" s="31" t="s">
        <v>493</v>
      </c>
      <c r="D137" s="714" t="s">
        <v>494</v>
      </c>
      <c r="E137" s="457"/>
      <c r="F137" s="458"/>
    </row>
    <row r="138" spans="2:6" ht="34.5" customHeight="1">
      <c r="B138" s="158">
        <v>439</v>
      </c>
      <c r="C138" s="31" t="s">
        <v>495</v>
      </c>
      <c r="D138" s="714" t="s">
        <v>496</v>
      </c>
      <c r="E138" s="457"/>
      <c r="F138" s="458"/>
    </row>
    <row r="139" spans="2:6" ht="34.5" customHeight="1">
      <c r="B139" s="160" t="s">
        <v>497</v>
      </c>
      <c r="C139" s="30" t="s">
        <v>498</v>
      </c>
      <c r="D139" s="714" t="s">
        <v>499</v>
      </c>
      <c r="E139" s="457">
        <v>45383</v>
      </c>
      <c r="F139" s="458">
        <v>45000</v>
      </c>
    </row>
    <row r="140" spans="2:6" ht="34.5" customHeight="1">
      <c r="B140" s="160">
        <v>47</v>
      </c>
      <c r="C140" s="30" t="s">
        <v>500</v>
      </c>
      <c r="D140" s="714" t="s">
        <v>501</v>
      </c>
      <c r="E140" s="457">
        <v>1000</v>
      </c>
      <c r="F140" s="458">
        <v>1000</v>
      </c>
    </row>
    <row r="141" spans="2:6" ht="34.5" customHeight="1">
      <c r="B141" s="160">
        <v>48</v>
      </c>
      <c r="C141" s="30" t="s">
        <v>502</v>
      </c>
      <c r="D141" s="714" t="s">
        <v>503</v>
      </c>
      <c r="E141" s="457">
        <v>500</v>
      </c>
      <c r="F141" s="458">
        <v>500</v>
      </c>
    </row>
    <row r="142" spans="2:6" ht="34.5" customHeight="1">
      <c r="B142" s="160" t="s">
        <v>181</v>
      </c>
      <c r="C142" s="30" t="s">
        <v>504</v>
      </c>
      <c r="D142" s="714" t="s">
        <v>505</v>
      </c>
      <c r="E142" s="457">
        <v>9500</v>
      </c>
      <c r="F142" s="458">
        <v>9500</v>
      </c>
    </row>
    <row r="143" spans="2:6" ht="53.25" customHeight="1">
      <c r="B143" s="160"/>
      <c r="C143" s="30" t="s">
        <v>506</v>
      </c>
      <c r="D143" s="714" t="s">
        <v>507</v>
      </c>
      <c r="E143" s="457"/>
      <c r="F143" s="458"/>
    </row>
    <row r="144" spans="2:9" ht="34.5" customHeight="1">
      <c r="B144" s="160"/>
      <c r="C144" s="30" t="s">
        <v>508</v>
      </c>
      <c r="D144" s="714" t="s">
        <v>509</v>
      </c>
      <c r="E144" s="457">
        <f>E104+E122+E121+E81-E143</f>
        <v>350858</v>
      </c>
      <c r="F144" s="458">
        <f>F104+F122+F121+F81-F143</f>
        <v>268243</v>
      </c>
      <c r="I144" s="613"/>
    </row>
    <row r="145" spans="2:6" ht="34.5" customHeight="1" thickBot="1">
      <c r="B145" s="161">
        <v>89</v>
      </c>
      <c r="C145" s="162" t="s">
        <v>510</v>
      </c>
      <c r="D145" s="718" t="s">
        <v>511</v>
      </c>
      <c r="E145" s="460">
        <v>128400</v>
      </c>
      <c r="F145" s="461">
        <v>126900</v>
      </c>
    </row>
    <row r="147" spans="2:4" ht="15.75">
      <c r="B147" s="1"/>
      <c r="C147" s="1"/>
      <c r="D147" s="1"/>
    </row>
    <row r="148" spans="2:4" ht="18.75">
      <c r="B148" s="1"/>
      <c r="C148" s="1"/>
      <c r="D148" s="169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W96"/>
  <sheetViews>
    <sheetView showGridLines="0" zoomScale="70" zoomScaleNormal="70" zoomScalePageLayoutView="0" workbookViewId="0" topLeftCell="A1">
      <selection activeCell="I2" sqref="I2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6.28125" style="15" customWidth="1"/>
    <col min="12" max="12" width="11.28125" style="15" customWidth="1"/>
    <col min="13" max="13" width="16.851562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761" t="s">
        <v>710</v>
      </c>
    </row>
    <row r="4" spans="2:9" ht="18.75">
      <c r="B4" s="946" t="s">
        <v>58</v>
      </c>
      <c r="C4" s="946"/>
      <c r="D4" s="946"/>
      <c r="E4" s="946"/>
      <c r="F4" s="946"/>
      <c r="G4" s="946"/>
      <c r="H4" s="946"/>
      <c r="I4" s="946"/>
    </row>
    <row r="5" spans="3:9" ht="16.5" thickBot="1">
      <c r="C5" s="130"/>
      <c r="D5" s="130"/>
      <c r="E5" s="130"/>
      <c r="F5" s="130"/>
      <c r="G5" s="130"/>
      <c r="H5" s="130"/>
      <c r="I5" s="129" t="s">
        <v>59</v>
      </c>
    </row>
    <row r="6" spans="2:23" ht="25.5" customHeight="1">
      <c r="B6" s="951" t="s">
        <v>576</v>
      </c>
      <c r="C6" s="953" t="s">
        <v>61</v>
      </c>
      <c r="D6" s="957" t="s">
        <v>874</v>
      </c>
      <c r="E6" s="949" t="s">
        <v>875</v>
      </c>
      <c r="F6" s="947" t="s">
        <v>866</v>
      </c>
      <c r="G6" s="941" t="s">
        <v>865</v>
      </c>
      <c r="H6" s="941" t="s">
        <v>864</v>
      </c>
      <c r="I6" s="943" t="s">
        <v>863</v>
      </c>
      <c r="J6" s="945"/>
      <c r="K6" s="940"/>
      <c r="L6" s="945"/>
      <c r="M6" s="940"/>
      <c r="N6" s="945"/>
      <c r="O6" s="940"/>
      <c r="P6" s="945"/>
      <c r="Q6" s="940"/>
      <c r="R6" s="940"/>
      <c r="S6" s="940"/>
      <c r="T6" s="132"/>
      <c r="U6" s="132"/>
      <c r="V6" s="132"/>
      <c r="W6" s="132"/>
    </row>
    <row r="7" spans="2:23" ht="36.75" customHeight="1" thickBot="1">
      <c r="B7" s="952"/>
      <c r="C7" s="954"/>
      <c r="D7" s="958"/>
      <c r="E7" s="950"/>
      <c r="F7" s="948"/>
      <c r="G7" s="942"/>
      <c r="H7" s="942"/>
      <c r="I7" s="944"/>
      <c r="J7" s="945"/>
      <c r="K7" s="945"/>
      <c r="L7" s="945"/>
      <c r="M7" s="945"/>
      <c r="N7" s="945"/>
      <c r="O7" s="940"/>
      <c r="P7" s="945"/>
      <c r="Q7" s="940"/>
      <c r="R7" s="940"/>
      <c r="S7" s="940"/>
      <c r="T7" s="132"/>
      <c r="U7" s="132"/>
      <c r="V7" s="132"/>
      <c r="W7" s="132"/>
    </row>
    <row r="8" spans="2:23" ht="36" customHeight="1">
      <c r="B8" s="748" t="s">
        <v>98</v>
      </c>
      <c r="C8" s="749" t="s">
        <v>183</v>
      </c>
      <c r="D8" s="531">
        <v>82584000</v>
      </c>
      <c r="E8" s="669">
        <v>72031000</v>
      </c>
      <c r="F8" s="529">
        <v>18585000</v>
      </c>
      <c r="G8" s="530">
        <v>37500000</v>
      </c>
      <c r="H8" s="530">
        <v>56000000</v>
      </c>
      <c r="I8" s="531">
        <v>77000000</v>
      </c>
      <c r="J8" s="132"/>
      <c r="K8" s="66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2:23" ht="36" customHeight="1">
      <c r="B9" s="201" t="s">
        <v>99</v>
      </c>
      <c r="C9" s="202" t="s">
        <v>184</v>
      </c>
      <c r="D9" s="524">
        <v>107280000</v>
      </c>
      <c r="E9" s="522">
        <v>102754257</v>
      </c>
      <c r="F9" s="521">
        <v>26660000</v>
      </c>
      <c r="G9" s="523">
        <v>53110000</v>
      </c>
      <c r="H9" s="523">
        <v>79360000</v>
      </c>
      <c r="I9" s="524">
        <v>109110000</v>
      </c>
      <c r="J9" s="132"/>
      <c r="K9" s="668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2:23" ht="36" customHeight="1">
      <c r="B10" s="201" t="s">
        <v>100</v>
      </c>
      <c r="C10" s="202" t="s">
        <v>185</v>
      </c>
      <c r="D10" s="524">
        <v>125280000</v>
      </c>
      <c r="E10" s="522">
        <v>119885000</v>
      </c>
      <c r="F10" s="521">
        <v>31098689</v>
      </c>
      <c r="G10" s="523">
        <v>61952629</v>
      </c>
      <c r="H10" s="523">
        <v>92573299</v>
      </c>
      <c r="I10" s="524">
        <v>127280000</v>
      </c>
      <c r="J10" s="132"/>
      <c r="K10" s="668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2:23" ht="36" customHeight="1">
      <c r="B11" s="201" t="s">
        <v>101</v>
      </c>
      <c r="C11" s="202" t="s">
        <v>186</v>
      </c>
      <c r="D11" s="719">
        <f aca="true" t="shared" si="0" ref="D11:I11">D12+D13</f>
        <v>152</v>
      </c>
      <c r="E11" s="387">
        <f t="shared" si="0"/>
        <v>125</v>
      </c>
      <c r="F11" s="747">
        <f t="shared" si="0"/>
        <v>126</v>
      </c>
      <c r="G11" s="133">
        <f t="shared" si="0"/>
        <v>129</v>
      </c>
      <c r="H11" s="133">
        <f t="shared" si="0"/>
        <v>127</v>
      </c>
      <c r="I11" s="234">
        <f t="shared" si="0"/>
        <v>123</v>
      </c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2:23" ht="36" customHeight="1">
      <c r="B12" s="201" t="s">
        <v>187</v>
      </c>
      <c r="C12" s="203" t="s">
        <v>188</v>
      </c>
      <c r="D12" s="234">
        <v>150</v>
      </c>
      <c r="E12" s="387">
        <v>123</v>
      </c>
      <c r="F12" s="242">
        <v>124</v>
      </c>
      <c r="G12" s="133">
        <v>127</v>
      </c>
      <c r="H12" s="133">
        <v>125</v>
      </c>
      <c r="I12" s="234">
        <v>121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2:23" ht="36" customHeight="1">
      <c r="B13" s="201" t="s">
        <v>189</v>
      </c>
      <c r="C13" s="203" t="s">
        <v>190</v>
      </c>
      <c r="D13" s="234">
        <v>2</v>
      </c>
      <c r="E13" s="387">
        <v>2</v>
      </c>
      <c r="F13" s="242">
        <v>2</v>
      </c>
      <c r="G13" s="133">
        <v>2</v>
      </c>
      <c r="H13" s="133">
        <v>2</v>
      </c>
      <c r="I13" s="234">
        <v>2</v>
      </c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2:23" ht="36" customHeight="1">
      <c r="B14" s="201" t="s">
        <v>89</v>
      </c>
      <c r="C14" s="204" t="s">
        <v>64</v>
      </c>
      <c r="D14" s="524">
        <v>490000</v>
      </c>
      <c r="E14" s="522">
        <v>270000</v>
      </c>
      <c r="F14" s="521">
        <v>122500</v>
      </c>
      <c r="G14" s="523">
        <v>245000</v>
      </c>
      <c r="H14" s="523">
        <v>367500</v>
      </c>
      <c r="I14" s="524">
        <v>490000</v>
      </c>
      <c r="J14" s="132"/>
      <c r="K14" s="132"/>
      <c r="L14" s="132"/>
      <c r="M14" s="668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2:23" ht="36" customHeight="1">
      <c r="B15" s="201" t="s">
        <v>90</v>
      </c>
      <c r="C15" s="204" t="s">
        <v>539</v>
      </c>
      <c r="D15" s="234">
        <v>2</v>
      </c>
      <c r="E15" s="387">
        <v>2</v>
      </c>
      <c r="F15" s="242">
        <v>2</v>
      </c>
      <c r="G15" s="133">
        <v>2</v>
      </c>
      <c r="H15" s="133">
        <v>2</v>
      </c>
      <c r="I15" s="234">
        <v>2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2:23" ht="36" customHeight="1">
      <c r="B16" s="201" t="s">
        <v>91</v>
      </c>
      <c r="C16" s="204" t="s">
        <v>65</v>
      </c>
      <c r="D16" s="234"/>
      <c r="E16" s="387"/>
      <c r="F16" s="242"/>
      <c r="G16" s="133"/>
      <c r="H16" s="133"/>
      <c r="I16" s="234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2:23" ht="36" customHeight="1">
      <c r="B17" s="201" t="s">
        <v>191</v>
      </c>
      <c r="C17" s="204" t="s">
        <v>553</v>
      </c>
      <c r="D17" s="234"/>
      <c r="E17" s="387"/>
      <c r="F17" s="242"/>
      <c r="G17" s="133"/>
      <c r="H17" s="133"/>
      <c r="I17" s="234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2:23" ht="36" customHeight="1">
      <c r="B18" s="201" t="s">
        <v>92</v>
      </c>
      <c r="C18" s="202" t="s">
        <v>66</v>
      </c>
      <c r="D18" s="524">
        <v>13000000</v>
      </c>
      <c r="E18" s="522">
        <v>12500000</v>
      </c>
      <c r="F18" s="521">
        <v>3250000</v>
      </c>
      <c r="G18" s="523">
        <v>6500000</v>
      </c>
      <c r="H18" s="523">
        <v>9750000</v>
      </c>
      <c r="I18" s="524">
        <v>13000000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2:23" ht="36" customHeight="1">
      <c r="B19" s="201" t="s">
        <v>93</v>
      </c>
      <c r="C19" s="205" t="s">
        <v>538</v>
      </c>
      <c r="D19" s="234">
        <v>15</v>
      </c>
      <c r="E19" s="387">
        <v>15</v>
      </c>
      <c r="F19" s="242">
        <v>15</v>
      </c>
      <c r="G19" s="133">
        <v>15</v>
      </c>
      <c r="H19" s="133">
        <v>15</v>
      </c>
      <c r="I19" s="234">
        <v>15</v>
      </c>
      <c r="J19" s="132"/>
      <c r="K19" s="668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2:23" ht="36" customHeight="1">
      <c r="B20" s="201" t="s">
        <v>94</v>
      </c>
      <c r="C20" s="202" t="s">
        <v>67</v>
      </c>
      <c r="D20" s="234"/>
      <c r="E20" s="387"/>
      <c r="F20" s="242"/>
      <c r="G20" s="133"/>
      <c r="H20" s="133"/>
      <c r="I20" s="234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2:23" ht="36" customHeight="1">
      <c r="B21" s="201" t="s">
        <v>95</v>
      </c>
      <c r="C21" s="204" t="s">
        <v>552</v>
      </c>
      <c r="D21" s="234"/>
      <c r="E21" s="387"/>
      <c r="F21" s="242"/>
      <c r="G21" s="133"/>
      <c r="H21" s="133"/>
      <c r="I21" s="234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2:23" ht="36" customHeight="1">
      <c r="B22" s="201" t="s">
        <v>157</v>
      </c>
      <c r="C22" s="202" t="s">
        <v>107</v>
      </c>
      <c r="D22" s="234"/>
      <c r="E22" s="387"/>
      <c r="F22" s="242"/>
      <c r="G22" s="133"/>
      <c r="H22" s="133"/>
      <c r="I22" s="234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2:23" ht="36" customHeight="1">
      <c r="B23" s="201" t="s">
        <v>46</v>
      </c>
      <c r="C23" s="202" t="s">
        <v>556</v>
      </c>
      <c r="D23" s="234"/>
      <c r="E23" s="387"/>
      <c r="F23" s="242"/>
      <c r="G23" s="133"/>
      <c r="H23" s="133"/>
      <c r="I23" s="234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2:23" ht="36" customHeight="1">
      <c r="B24" s="201" t="s">
        <v>159</v>
      </c>
      <c r="C24" s="202" t="s">
        <v>689</v>
      </c>
      <c r="D24" s="524">
        <v>1150000</v>
      </c>
      <c r="E24" s="522">
        <v>1150000</v>
      </c>
      <c r="F24" s="521">
        <v>300000</v>
      </c>
      <c r="G24" s="523">
        <v>600000</v>
      </c>
      <c r="H24" s="523">
        <v>900000</v>
      </c>
      <c r="I24" s="524">
        <v>1200000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2:23" ht="36" customHeight="1">
      <c r="B25" s="201" t="s">
        <v>192</v>
      </c>
      <c r="C25" s="202" t="s">
        <v>688</v>
      </c>
      <c r="D25" s="234">
        <v>3</v>
      </c>
      <c r="E25" s="387">
        <v>3</v>
      </c>
      <c r="F25" s="242">
        <v>3</v>
      </c>
      <c r="G25" s="133">
        <v>3</v>
      </c>
      <c r="H25" s="133">
        <v>3</v>
      </c>
      <c r="I25" s="234">
        <v>3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2:23" ht="36" customHeight="1">
      <c r="B26" s="201" t="s">
        <v>193</v>
      </c>
      <c r="C26" s="202" t="s">
        <v>518</v>
      </c>
      <c r="D26" s="234"/>
      <c r="E26" s="387"/>
      <c r="F26" s="242"/>
      <c r="G26" s="133"/>
      <c r="H26" s="133"/>
      <c r="I26" s="234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2:23" ht="36" customHeight="1">
      <c r="B27" s="201" t="s">
        <v>194</v>
      </c>
      <c r="C27" s="202" t="s">
        <v>555</v>
      </c>
      <c r="D27" s="234"/>
      <c r="E27" s="387"/>
      <c r="F27" s="242"/>
      <c r="G27" s="133"/>
      <c r="H27" s="133"/>
      <c r="I27" s="234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2:23" ht="36" customHeight="1">
      <c r="B28" s="201" t="s">
        <v>195</v>
      </c>
      <c r="C28" s="202" t="s">
        <v>68</v>
      </c>
      <c r="D28" s="524">
        <v>8800000</v>
      </c>
      <c r="E28" s="522">
        <v>8800000</v>
      </c>
      <c r="F28" s="521">
        <v>2750000</v>
      </c>
      <c r="G28" s="523">
        <v>5500000</v>
      </c>
      <c r="H28" s="523">
        <v>8250000</v>
      </c>
      <c r="I28" s="524">
        <v>11000000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2:23" ht="36" customHeight="1">
      <c r="B29" s="201" t="s">
        <v>196</v>
      </c>
      <c r="C29" s="202" t="s">
        <v>49</v>
      </c>
      <c r="D29" s="524">
        <v>70000</v>
      </c>
      <c r="E29" s="522">
        <v>50000</v>
      </c>
      <c r="F29" s="521">
        <v>12500</v>
      </c>
      <c r="G29" s="523">
        <v>25000</v>
      </c>
      <c r="H29" s="523">
        <v>37500</v>
      </c>
      <c r="I29" s="524">
        <v>70000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2:23" ht="36" customHeight="1">
      <c r="B30" s="201" t="s">
        <v>161</v>
      </c>
      <c r="C30" s="206" t="s">
        <v>50</v>
      </c>
      <c r="D30" s="524">
        <v>55000</v>
      </c>
      <c r="E30" s="522">
        <v>40000</v>
      </c>
      <c r="F30" s="521">
        <v>10000</v>
      </c>
      <c r="G30" s="523">
        <v>20000</v>
      </c>
      <c r="H30" s="523">
        <v>30000</v>
      </c>
      <c r="I30" s="524">
        <v>55000</v>
      </c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2:23" ht="36" customHeight="1">
      <c r="B31" s="201" t="s">
        <v>162</v>
      </c>
      <c r="C31" s="202" t="s">
        <v>69</v>
      </c>
      <c r="D31" s="524">
        <v>300000</v>
      </c>
      <c r="E31" s="522">
        <v>300000</v>
      </c>
      <c r="F31" s="521">
        <v>50000</v>
      </c>
      <c r="G31" s="521">
        <v>150000</v>
      </c>
      <c r="H31" s="521">
        <v>150000</v>
      </c>
      <c r="I31" s="524">
        <v>300000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2:23" ht="36" customHeight="1">
      <c r="B32" s="201" t="s">
        <v>517</v>
      </c>
      <c r="C32" s="202" t="s">
        <v>732</v>
      </c>
      <c r="D32" s="234">
        <v>9</v>
      </c>
      <c r="E32" s="387">
        <v>6</v>
      </c>
      <c r="F32" s="242">
        <v>2</v>
      </c>
      <c r="G32" s="133">
        <v>3</v>
      </c>
      <c r="H32" s="133">
        <v>5</v>
      </c>
      <c r="I32" s="234">
        <v>7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2:23" ht="36" customHeight="1">
      <c r="B33" s="201" t="s">
        <v>47</v>
      </c>
      <c r="C33" s="202" t="s">
        <v>70</v>
      </c>
      <c r="D33" s="524">
        <v>100000</v>
      </c>
      <c r="E33" s="522">
        <v>100000</v>
      </c>
      <c r="F33" s="521">
        <v>0</v>
      </c>
      <c r="G33" s="523">
        <v>0</v>
      </c>
      <c r="H33" s="523">
        <v>0</v>
      </c>
      <c r="I33" s="524">
        <v>0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2:23" ht="36" customHeight="1">
      <c r="B34" s="201" t="s">
        <v>197</v>
      </c>
      <c r="C34" s="202" t="s">
        <v>754</v>
      </c>
      <c r="D34" s="234">
        <v>13</v>
      </c>
      <c r="E34" s="387">
        <v>13</v>
      </c>
      <c r="F34" s="242">
        <v>0</v>
      </c>
      <c r="G34" s="133">
        <v>1</v>
      </c>
      <c r="H34" s="133">
        <v>5</v>
      </c>
      <c r="I34" s="234">
        <v>9</v>
      </c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2:23" ht="36" customHeight="1">
      <c r="B35" s="201" t="s">
        <v>198</v>
      </c>
      <c r="C35" s="202" t="s">
        <v>71</v>
      </c>
      <c r="D35" s="524"/>
      <c r="E35" s="522"/>
      <c r="F35" s="521"/>
      <c r="G35" s="523"/>
      <c r="H35" s="523"/>
      <c r="I35" s="524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2:23" ht="36" customHeight="1">
      <c r="B36" s="201" t="s">
        <v>163</v>
      </c>
      <c r="C36" s="202" t="s">
        <v>72</v>
      </c>
      <c r="D36" s="524">
        <v>7000000</v>
      </c>
      <c r="E36" s="522">
        <v>6500000</v>
      </c>
      <c r="F36" s="521">
        <v>100000</v>
      </c>
      <c r="G36" s="523">
        <v>3500000</v>
      </c>
      <c r="H36" s="523">
        <v>3600000</v>
      </c>
      <c r="I36" s="524">
        <v>6800000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2:23" ht="36" customHeight="1">
      <c r="B37" s="201" t="s">
        <v>199</v>
      </c>
      <c r="C37" s="202" t="s">
        <v>73</v>
      </c>
      <c r="D37" s="524"/>
      <c r="E37" s="522"/>
      <c r="F37" s="521"/>
      <c r="G37" s="523"/>
      <c r="H37" s="523"/>
      <c r="I37" s="524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2:23" ht="36" customHeight="1" thickBot="1">
      <c r="B38" s="750" t="s">
        <v>733</v>
      </c>
      <c r="C38" s="207" t="s">
        <v>74</v>
      </c>
      <c r="D38" s="528">
        <v>1100000</v>
      </c>
      <c r="E38" s="526">
        <v>500000</v>
      </c>
      <c r="F38" s="525">
        <v>200000</v>
      </c>
      <c r="G38" s="527">
        <v>400000</v>
      </c>
      <c r="H38" s="527">
        <v>600000</v>
      </c>
      <c r="I38" s="528">
        <v>1100000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2:23" ht="15.75">
      <c r="B39" s="131"/>
      <c r="C39" s="134"/>
      <c r="D39" s="134"/>
      <c r="E39" s="134"/>
      <c r="F39" s="134"/>
      <c r="G39" s="134"/>
      <c r="H39" s="134"/>
      <c r="I39" s="134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2:23" ht="19.5" customHeight="1">
      <c r="B40" s="131"/>
      <c r="C40" s="956" t="s">
        <v>557</v>
      </c>
      <c r="D40" s="956"/>
      <c r="E40" s="136"/>
      <c r="F40" s="131"/>
      <c r="G40" s="131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2:23" ht="18.75" customHeight="1">
      <c r="B41" s="131"/>
      <c r="C41" s="955" t="s">
        <v>554</v>
      </c>
      <c r="D41" s="955"/>
      <c r="E41" s="955"/>
      <c r="F41" s="134"/>
      <c r="G41" s="134"/>
      <c r="H41" s="134"/>
      <c r="I41" s="134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2:23" ht="15.75">
      <c r="B42" s="131"/>
      <c r="C42" s="134"/>
      <c r="D42" s="134"/>
      <c r="E42" s="134"/>
      <c r="F42" s="134"/>
      <c r="G42" s="134"/>
      <c r="H42" s="134"/>
      <c r="I42" s="134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3:23" ht="24" customHeight="1">
      <c r="C43" s="135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2:23" ht="15.75">
      <c r="B44" s="131"/>
      <c r="C44" s="134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2:23" ht="15.75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2:23" ht="15.75">
      <c r="B46" s="131"/>
      <c r="C46" s="132"/>
      <c r="D46" s="134"/>
      <c r="E46" s="134"/>
      <c r="F46" s="134"/>
      <c r="G46" s="134"/>
      <c r="H46" s="134"/>
      <c r="I46" s="134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2:23" ht="15.75">
      <c r="B47" s="131"/>
      <c r="C47" s="132"/>
      <c r="D47" s="134"/>
      <c r="E47" s="134"/>
      <c r="F47" s="134"/>
      <c r="G47" s="134"/>
      <c r="H47" s="134"/>
      <c r="I47" s="134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</row>
    <row r="48" spans="2:23" ht="15.75">
      <c r="B48" s="131"/>
      <c r="C48" s="134"/>
      <c r="D48" s="134"/>
      <c r="E48" s="134"/>
      <c r="F48" s="134"/>
      <c r="G48" s="134"/>
      <c r="H48" s="134"/>
      <c r="I48" s="134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</row>
    <row r="49" spans="2:23" ht="15.75">
      <c r="B49" s="131"/>
      <c r="C49" s="134"/>
      <c r="D49" s="134"/>
      <c r="E49" s="134"/>
      <c r="F49" s="134"/>
      <c r="G49" s="134"/>
      <c r="H49" s="134"/>
      <c r="I49" s="134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</row>
    <row r="50" spans="2:23" ht="15.75">
      <c r="B50" s="131"/>
      <c r="C50" s="134"/>
      <c r="D50" s="134"/>
      <c r="E50" s="134"/>
      <c r="F50" s="134"/>
      <c r="G50" s="134"/>
      <c r="H50" s="134"/>
      <c r="I50" s="134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</row>
    <row r="51" spans="2:15" ht="15.75">
      <c r="B51" s="131"/>
      <c r="C51" s="134"/>
      <c r="D51" s="134"/>
      <c r="E51" s="134"/>
      <c r="F51" s="134"/>
      <c r="G51" s="134"/>
      <c r="H51" s="134"/>
      <c r="I51" s="134"/>
      <c r="J51" s="132"/>
      <c r="K51" s="132"/>
      <c r="L51" s="132"/>
      <c r="M51" s="132"/>
      <c r="N51" s="132"/>
      <c r="O51" s="132"/>
    </row>
    <row r="52" spans="2:15" ht="15.75">
      <c r="B52" s="131"/>
      <c r="C52" s="13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5.75">
      <c r="B53" s="131"/>
      <c r="C53" s="13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5.75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5.75">
      <c r="B55" s="131"/>
      <c r="C55" s="132"/>
      <c r="D55" s="134"/>
      <c r="E55" s="134"/>
      <c r="F55" s="134"/>
      <c r="G55" s="134"/>
      <c r="H55" s="134"/>
      <c r="I55" s="134"/>
      <c r="J55" s="132"/>
      <c r="K55" s="132"/>
      <c r="L55" s="132"/>
      <c r="M55" s="132"/>
      <c r="N55" s="132"/>
      <c r="O55" s="132"/>
    </row>
    <row r="56" spans="2:15" ht="15.75">
      <c r="B56" s="131"/>
      <c r="C56" s="132"/>
      <c r="D56" s="134"/>
      <c r="E56" s="134"/>
      <c r="F56" s="134"/>
      <c r="G56" s="134"/>
      <c r="H56" s="134"/>
      <c r="I56" s="134"/>
      <c r="J56" s="132"/>
      <c r="K56" s="132"/>
      <c r="L56" s="132"/>
      <c r="M56" s="132"/>
      <c r="N56" s="132"/>
      <c r="O56" s="132"/>
    </row>
    <row r="57" spans="2:15" ht="15.75">
      <c r="B57" s="131"/>
      <c r="C57" s="134"/>
      <c r="D57" s="134"/>
      <c r="E57" s="134"/>
      <c r="F57" s="134"/>
      <c r="G57" s="134"/>
      <c r="H57" s="134"/>
      <c r="I57" s="134"/>
      <c r="J57" s="132"/>
      <c r="K57" s="132"/>
      <c r="L57" s="132"/>
      <c r="M57" s="132"/>
      <c r="N57" s="132"/>
      <c r="O57" s="132"/>
    </row>
    <row r="58" spans="2:15" ht="15.75">
      <c r="B58" s="131"/>
      <c r="C58" s="134"/>
      <c r="D58" s="134"/>
      <c r="E58" s="134"/>
      <c r="F58" s="134"/>
      <c r="G58" s="134"/>
      <c r="H58" s="134"/>
      <c r="I58" s="134"/>
      <c r="J58" s="132"/>
      <c r="K58" s="132"/>
      <c r="L58" s="132"/>
      <c r="M58" s="132"/>
      <c r="N58" s="132"/>
      <c r="O58" s="132"/>
    </row>
    <row r="59" spans="2:15" ht="15.75">
      <c r="B59" s="131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2:15" ht="15.75">
      <c r="B60" s="131"/>
      <c r="C60" s="134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2:15" ht="15.75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2:15" ht="15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2:15" ht="15.7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2:15" ht="15.7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2:15" ht="15.7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2:15" ht="15.75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2:15" ht="15.7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2:15" ht="15.7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2:15" ht="15.75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2:15" ht="15.75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2:15" ht="15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2:15" ht="15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2:15" ht="15.75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2:15" ht="15.75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2:15" ht="15.75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2:15" ht="15.75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2:15" ht="15.75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2:15" ht="15.75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2:15" ht="15.75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2:15" ht="15.75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2:15" ht="15.75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2:15" ht="15.75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2:15" ht="15.75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2:15" ht="15.75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2:15" ht="15.75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2:15" ht="15.75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2:15" ht="15.75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2:15" ht="15.7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2:15" ht="15.7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2:15" ht="15.75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2:15" ht="15.75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2:15" ht="15.75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</row>
    <row r="93" spans="2:15" ht="15.75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2:15" ht="15.75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</row>
    <row r="95" spans="2:15" ht="15.75">
      <c r="B95" s="132"/>
      <c r="C95" s="132"/>
      <c r="J95" s="132"/>
      <c r="K95" s="132"/>
      <c r="L95" s="132"/>
      <c r="M95" s="132"/>
      <c r="N95" s="132"/>
      <c r="O95" s="132"/>
    </row>
    <row r="96" spans="2:15" ht="15.75">
      <c r="B96" s="132"/>
      <c r="C96" s="132"/>
      <c r="J96" s="132"/>
      <c r="K96" s="132"/>
      <c r="L96" s="132"/>
      <c r="M96" s="132"/>
      <c r="N96" s="132"/>
      <c r="O96" s="132"/>
    </row>
  </sheetData>
  <sheetProtection/>
  <mergeCells count="21"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H33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11" t="s">
        <v>918</v>
      </c>
    </row>
    <row r="2" spans="2:8" ht="15">
      <c r="B2" s="34"/>
      <c r="C2" s="34"/>
      <c r="D2" s="34"/>
      <c r="E2" s="34"/>
      <c r="F2" s="34"/>
      <c r="G2" s="34"/>
      <c r="H2" s="34"/>
    </row>
    <row r="3" spans="2:8" ht="18.75" customHeight="1">
      <c r="B3" s="960" t="s">
        <v>881</v>
      </c>
      <c r="C3" s="961"/>
      <c r="D3" s="961"/>
      <c r="E3" s="961"/>
      <c r="F3" s="961"/>
      <c r="G3" s="961"/>
      <c r="H3" s="961"/>
    </row>
    <row r="4" spans="2:8" ht="18.75" customHeight="1">
      <c r="B4" s="961"/>
      <c r="C4" s="961"/>
      <c r="D4" s="961"/>
      <c r="E4" s="961"/>
      <c r="F4" s="961"/>
      <c r="G4" s="961"/>
      <c r="H4" s="961"/>
    </row>
    <row r="5" ht="13.5" thickBot="1"/>
    <row r="6" spans="2:8" ht="12.75">
      <c r="B6" s="964" t="s">
        <v>2</v>
      </c>
      <c r="C6" s="966" t="s">
        <v>753</v>
      </c>
      <c r="D6" s="966" t="s">
        <v>520</v>
      </c>
      <c r="E6" s="966" t="s">
        <v>690</v>
      </c>
      <c r="F6" s="966" t="s">
        <v>521</v>
      </c>
      <c r="G6" s="966" t="s">
        <v>522</v>
      </c>
      <c r="H6" s="966" t="s">
        <v>523</v>
      </c>
    </row>
    <row r="7" spans="2:8" ht="31.5" customHeight="1" thickBot="1">
      <c r="B7" s="965"/>
      <c r="C7" s="967"/>
      <c r="D7" s="967"/>
      <c r="E7" s="967"/>
      <c r="F7" s="967" t="s">
        <v>521</v>
      </c>
      <c r="G7" s="967" t="s">
        <v>522</v>
      </c>
      <c r="H7" s="967" t="s">
        <v>523</v>
      </c>
    </row>
    <row r="8" spans="2:8" ht="15" customHeight="1">
      <c r="B8" s="235">
        <v>1</v>
      </c>
      <c r="C8" s="238" t="s">
        <v>762</v>
      </c>
      <c r="D8" s="238">
        <v>7</v>
      </c>
      <c r="E8" s="238">
        <v>7</v>
      </c>
      <c r="F8" s="238">
        <v>7</v>
      </c>
      <c r="G8" s="238">
        <v>7</v>
      </c>
      <c r="H8" s="238">
        <v>0</v>
      </c>
    </row>
    <row r="9" spans="2:8" ht="30.75" customHeight="1">
      <c r="B9" s="236">
        <v>2</v>
      </c>
      <c r="C9" s="533" t="s">
        <v>774</v>
      </c>
      <c r="D9" s="239">
        <v>10</v>
      </c>
      <c r="E9" s="239">
        <v>17</v>
      </c>
      <c r="F9" s="239">
        <v>15</v>
      </c>
      <c r="G9" s="239">
        <v>15</v>
      </c>
      <c r="H9" s="239">
        <v>0</v>
      </c>
    </row>
    <row r="10" spans="2:8" ht="25.5" customHeight="1">
      <c r="B10" s="236">
        <v>3</v>
      </c>
      <c r="C10" s="533" t="s">
        <v>773</v>
      </c>
      <c r="D10" s="239">
        <v>5</v>
      </c>
      <c r="E10" s="239">
        <v>10</v>
      </c>
      <c r="F10" s="239">
        <v>7</v>
      </c>
      <c r="G10" s="239">
        <v>7</v>
      </c>
      <c r="H10" s="239">
        <v>0</v>
      </c>
    </row>
    <row r="11" spans="2:8" ht="15" customHeight="1">
      <c r="B11" s="236">
        <v>4</v>
      </c>
      <c r="C11" s="239" t="s">
        <v>763</v>
      </c>
      <c r="D11" s="239">
        <v>4</v>
      </c>
      <c r="E11" s="239">
        <v>4</v>
      </c>
      <c r="F11" s="239">
        <v>4</v>
      </c>
      <c r="G11" s="239">
        <v>4</v>
      </c>
      <c r="H11" s="239">
        <v>0</v>
      </c>
    </row>
    <row r="12" spans="2:8" ht="15" customHeight="1">
      <c r="B12" s="236">
        <v>5</v>
      </c>
      <c r="C12" s="239" t="s">
        <v>764</v>
      </c>
      <c r="D12" s="239">
        <v>2</v>
      </c>
      <c r="E12" s="239">
        <v>2</v>
      </c>
      <c r="F12" s="239">
        <v>2</v>
      </c>
      <c r="G12" s="239">
        <v>2</v>
      </c>
      <c r="H12" s="239">
        <v>0</v>
      </c>
    </row>
    <row r="13" spans="2:8" ht="33.75" customHeight="1">
      <c r="B13" s="236">
        <v>6</v>
      </c>
      <c r="C13" s="533" t="s">
        <v>765</v>
      </c>
      <c r="D13" s="239">
        <v>6</v>
      </c>
      <c r="E13" s="239">
        <v>16</v>
      </c>
      <c r="F13" s="239">
        <v>14</v>
      </c>
      <c r="G13" s="239">
        <v>14</v>
      </c>
      <c r="H13" s="239">
        <v>0</v>
      </c>
    </row>
    <row r="14" spans="2:8" ht="15" customHeight="1">
      <c r="B14" s="236">
        <v>7</v>
      </c>
      <c r="C14" s="239" t="s">
        <v>766</v>
      </c>
      <c r="D14" s="239">
        <v>1</v>
      </c>
      <c r="E14" s="239">
        <v>1</v>
      </c>
      <c r="F14" s="239">
        <v>1</v>
      </c>
      <c r="G14" s="239">
        <v>1</v>
      </c>
      <c r="H14" s="239">
        <v>0</v>
      </c>
    </row>
    <row r="15" spans="2:8" ht="30" customHeight="1">
      <c r="B15" s="236">
        <v>8</v>
      </c>
      <c r="C15" s="533" t="s">
        <v>767</v>
      </c>
      <c r="D15" s="239">
        <v>6</v>
      </c>
      <c r="E15" s="239">
        <v>10</v>
      </c>
      <c r="F15" s="239">
        <v>10</v>
      </c>
      <c r="G15" s="239">
        <v>10</v>
      </c>
      <c r="H15" s="239">
        <v>0</v>
      </c>
    </row>
    <row r="16" spans="2:8" ht="15" customHeight="1">
      <c r="B16" s="236">
        <v>9</v>
      </c>
      <c r="C16" s="239" t="s">
        <v>768</v>
      </c>
      <c r="D16" s="239">
        <v>1</v>
      </c>
      <c r="E16" s="239">
        <v>1</v>
      </c>
      <c r="F16" s="239">
        <v>0</v>
      </c>
      <c r="G16" s="239">
        <v>0</v>
      </c>
      <c r="H16" s="239">
        <v>0</v>
      </c>
    </row>
    <row r="17" spans="2:8" ht="28.5" customHeight="1">
      <c r="B17" s="236">
        <v>10</v>
      </c>
      <c r="C17" s="533" t="s">
        <v>769</v>
      </c>
      <c r="D17" s="239">
        <v>2</v>
      </c>
      <c r="E17" s="239">
        <v>8</v>
      </c>
      <c r="F17" s="239">
        <v>5</v>
      </c>
      <c r="G17" s="239">
        <v>5</v>
      </c>
      <c r="H17" s="239">
        <v>0</v>
      </c>
    </row>
    <row r="18" spans="2:8" ht="28.5" customHeight="1">
      <c r="B18" s="236">
        <v>11</v>
      </c>
      <c r="C18" s="533" t="s">
        <v>770</v>
      </c>
      <c r="D18" s="239">
        <v>3</v>
      </c>
      <c r="E18" s="239">
        <v>17</v>
      </c>
      <c r="F18" s="239">
        <v>13</v>
      </c>
      <c r="G18" s="239">
        <v>12</v>
      </c>
      <c r="H18" s="239">
        <v>1</v>
      </c>
    </row>
    <row r="19" spans="2:8" ht="28.5" customHeight="1">
      <c r="B19" s="236">
        <v>12</v>
      </c>
      <c r="C19" s="533" t="s">
        <v>771</v>
      </c>
      <c r="D19" s="239">
        <v>7</v>
      </c>
      <c r="E19" s="239">
        <v>15</v>
      </c>
      <c r="F19" s="239">
        <v>14</v>
      </c>
      <c r="G19" s="239">
        <v>13</v>
      </c>
      <c r="H19" s="239">
        <v>1</v>
      </c>
    </row>
    <row r="20" spans="2:8" ht="27.75" customHeight="1">
      <c r="B20" s="236">
        <v>13</v>
      </c>
      <c r="C20" s="533" t="s">
        <v>772</v>
      </c>
      <c r="D20" s="239">
        <v>4</v>
      </c>
      <c r="E20" s="239">
        <v>5</v>
      </c>
      <c r="F20" s="239">
        <v>3</v>
      </c>
      <c r="G20" s="239">
        <v>3</v>
      </c>
      <c r="H20" s="239">
        <v>0</v>
      </c>
    </row>
    <row r="21" spans="2:8" ht="15" customHeight="1">
      <c r="B21" s="236">
        <v>14</v>
      </c>
      <c r="C21" s="239" t="s">
        <v>775</v>
      </c>
      <c r="D21" s="239">
        <v>5</v>
      </c>
      <c r="E21" s="239">
        <v>16</v>
      </c>
      <c r="F21" s="239">
        <v>13</v>
      </c>
      <c r="G21" s="239">
        <v>13</v>
      </c>
      <c r="H21" s="239">
        <v>0</v>
      </c>
    </row>
    <row r="22" spans="2:8" ht="15" customHeight="1">
      <c r="B22" s="236">
        <v>15</v>
      </c>
      <c r="C22" s="239" t="s">
        <v>776</v>
      </c>
      <c r="D22" s="239">
        <v>9</v>
      </c>
      <c r="E22" s="239">
        <v>16</v>
      </c>
      <c r="F22" s="239">
        <v>12</v>
      </c>
      <c r="G22" s="239">
        <v>12</v>
      </c>
      <c r="H22" s="239">
        <v>0</v>
      </c>
    </row>
    <row r="23" spans="2:8" ht="15" customHeight="1">
      <c r="B23" s="236">
        <v>16</v>
      </c>
      <c r="C23" s="239" t="s">
        <v>777</v>
      </c>
      <c r="D23" s="239">
        <v>5</v>
      </c>
      <c r="E23" s="239">
        <v>5</v>
      </c>
      <c r="F23" s="239">
        <v>4</v>
      </c>
      <c r="G23" s="239">
        <v>4</v>
      </c>
      <c r="H23" s="239">
        <v>0</v>
      </c>
    </row>
    <row r="24" spans="2:8" ht="15" customHeight="1">
      <c r="B24" s="236">
        <v>17</v>
      </c>
      <c r="C24" s="239" t="s">
        <v>778</v>
      </c>
      <c r="D24" s="239">
        <v>2</v>
      </c>
      <c r="E24" s="239">
        <v>2</v>
      </c>
      <c r="F24" s="239">
        <v>1</v>
      </c>
      <c r="G24" s="239">
        <v>1</v>
      </c>
      <c r="H24" s="239">
        <v>0</v>
      </c>
    </row>
    <row r="25" spans="2:8" ht="15" customHeight="1">
      <c r="B25" s="236">
        <v>18</v>
      </c>
      <c r="C25" s="239"/>
      <c r="D25" s="239"/>
      <c r="E25" s="239"/>
      <c r="F25" s="239"/>
      <c r="G25" s="239"/>
      <c r="H25" s="239"/>
    </row>
    <row r="26" spans="2:8" ht="15" customHeight="1">
      <c r="B26" s="236">
        <v>19</v>
      </c>
      <c r="C26" s="239"/>
      <c r="D26" s="239"/>
      <c r="E26" s="239"/>
      <c r="F26" s="239"/>
      <c r="G26" s="239"/>
      <c r="H26" s="239"/>
    </row>
    <row r="27" spans="2:8" ht="15" customHeight="1">
      <c r="B27" s="236">
        <v>20</v>
      </c>
      <c r="C27" s="239"/>
      <c r="D27" s="239"/>
      <c r="E27" s="239"/>
      <c r="F27" s="239"/>
      <c r="G27" s="239"/>
      <c r="H27" s="239"/>
    </row>
    <row r="28" spans="2:8" ht="15" customHeight="1">
      <c r="B28" s="236">
        <v>21</v>
      </c>
      <c r="C28" s="239"/>
      <c r="D28" s="239"/>
      <c r="E28" s="239"/>
      <c r="F28" s="239"/>
      <c r="G28" s="239"/>
      <c r="H28" s="239"/>
    </row>
    <row r="29" spans="2:8" ht="15" customHeight="1" thickBot="1">
      <c r="B29" s="237" t="s">
        <v>691</v>
      </c>
      <c r="C29" s="240"/>
      <c r="D29" s="240"/>
      <c r="E29" s="240"/>
      <c r="F29" s="240"/>
      <c r="G29" s="240"/>
      <c r="H29" s="240"/>
    </row>
    <row r="30" spans="2:8" ht="15" customHeight="1" thickBot="1">
      <c r="B30" s="962" t="s">
        <v>524</v>
      </c>
      <c r="C30" s="963"/>
      <c r="D30" s="241">
        <f>SUM(D8:D29)</f>
        <v>79</v>
      </c>
      <c r="E30" s="241">
        <f>SUM(E8:E29)</f>
        <v>152</v>
      </c>
      <c r="F30" s="241">
        <f>SUM(F8:F29)</f>
        <v>125</v>
      </c>
      <c r="G30" s="241">
        <f>SUM(G8:G29)</f>
        <v>123</v>
      </c>
      <c r="H30" s="241">
        <f>SUM(H8:H29)</f>
        <v>2</v>
      </c>
    </row>
    <row r="31" spans="2:8" ht="12.75">
      <c r="B31" s="968"/>
      <c r="C31" s="968"/>
      <c r="D31" s="968"/>
      <c r="E31" s="968"/>
      <c r="F31" s="968"/>
      <c r="G31" s="968"/>
      <c r="H31" s="968"/>
    </row>
    <row r="32" spans="2:8" ht="12.75">
      <c r="B32" s="969" t="s">
        <v>829</v>
      </c>
      <c r="C32" s="969"/>
      <c r="D32" s="969"/>
      <c r="E32" s="969"/>
      <c r="F32" s="969"/>
      <c r="G32" s="969"/>
      <c r="H32" s="969"/>
    </row>
    <row r="33" spans="2:8" ht="12.75">
      <c r="B33" s="959" t="s">
        <v>830</v>
      </c>
      <c r="C33" s="959"/>
      <c r="D33" s="959"/>
      <c r="E33" s="959"/>
      <c r="F33" s="959"/>
      <c r="G33" s="959"/>
      <c r="H33" s="959"/>
    </row>
  </sheetData>
  <sheetProtection/>
  <mergeCells count="12">
    <mergeCell ref="B31:H31"/>
    <mergeCell ref="B32:H32"/>
    <mergeCell ref="B33:H33"/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O35"/>
  <sheetViews>
    <sheetView showGridLines="0" zoomScale="85" zoomScaleNormal="85" zoomScalePageLayoutView="0" workbookViewId="0" topLeftCell="A1">
      <selection activeCell="L2" sqref="L2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60" t="s">
        <v>709</v>
      </c>
    </row>
    <row r="5" spans="2:13" ht="15.75" customHeight="1">
      <c r="B5" s="972" t="s">
        <v>0</v>
      </c>
      <c r="C5" s="972"/>
      <c r="D5" s="972"/>
      <c r="E5" s="972"/>
      <c r="F5" s="972"/>
      <c r="G5" s="972"/>
      <c r="H5" s="105"/>
      <c r="I5" s="972" t="s">
        <v>1</v>
      </c>
      <c r="J5" s="972"/>
      <c r="K5" s="972"/>
      <c r="L5" s="972"/>
      <c r="M5" s="105"/>
    </row>
    <row r="6" spans="2:13" ht="15.75" customHeight="1" thickBot="1">
      <c r="B6" s="220"/>
      <c r="C6" s="220"/>
      <c r="D6" s="220"/>
      <c r="E6" s="220"/>
      <c r="F6" s="220"/>
      <c r="G6" s="220"/>
      <c r="H6" s="105"/>
      <c r="I6" s="224"/>
      <c r="J6" s="224"/>
      <c r="K6" s="224"/>
      <c r="L6" s="224"/>
      <c r="M6" s="105"/>
    </row>
    <row r="7" spans="2:13" ht="23.25" customHeight="1" thickBot="1">
      <c r="B7" s="977" t="s">
        <v>2</v>
      </c>
      <c r="C7" s="975" t="s">
        <v>77</v>
      </c>
      <c r="D7" s="979" t="s">
        <v>699</v>
      </c>
      <c r="E7" s="979"/>
      <c r="F7" s="970" t="s">
        <v>700</v>
      </c>
      <c r="G7" s="971"/>
      <c r="H7" s="223"/>
      <c r="I7" s="977" t="s">
        <v>2</v>
      </c>
      <c r="J7" s="975" t="s">
        <v>77</v>
      </c>
      <c r="K7" s="975" t="s">
        <v>833</v>
      </c>
      <c r="L7" s="982" t="s">
        <v>883</v>
      </c>
      <c r="M7" s="106"/>
    </row>
    <row r="8" spans="2:13" ht="40.5" customHeight="1" thickBot="1">
      <c r="B8" s="978"/>
      <c r="C8" s="976"/>
      <c r="D8" s="725" t="s">
        <v>832</v>
      </c>
      <c r="E8" s="745" t="s">
        <v>882</v>
      </c>
      <c r="F8" s="726" t="s">
        <v>832</v>
      </c>
      <c r="G8" s="745" t="s">
        <v>882</v>
      </c>
      <c r="H8" s="223"/>
      <c r="I8" s="978"/>
      <c r="J8" s="976"/>
      <c r="K8" s="976"/>
      <c r="L8" s="983"/>
      <c r="M8" s="106"/>
    </row>
    <row r="9" spans="2:13" ht="30" customHeight="1">
      <c r="B9" s="222">
        <v>1</v>
      </c>
      <c r="C9" s="225" t="s">
        <v>3</v>
      </c>
      <c r="D9" s="612">
        <v>13</v>
      </c>
      <c r="E9" s="612">
        <v>13</v>
      </c>
      <c r="F9" s="612">
        <v>3</v>
      </c>
      <c r="G9" s="261">
        <v>3</v>
      </c>
      <c r="H9" s="223"/>
      <c r="I9" s="222">
        <v>1</v>
      </c>
      <c r="J9" s="225" t="s">
        <v>4</v>
      </c>
      <c r="K9" s="612">
        <v>18</v>
      </c>
      <c r="L9" s="612">
        <v>18</v>
      </c>
      <c r="M9" s="106"/>
    </row>
    <row r="10" spans="2:13" ht="30" customHeight="1">
      <c r="B10" s="109">
        <v>2</v>
      </c>
      <c r="C10" s="24" t="s">
        <v>6</v>
      </c>
      <c r="D10" s="228">
        <v>11</v>
      </c>
      <c r="E10" s="228">
        <v>11</v>
      </c>
      <c r="F10" s="228"/>
      <c r="G10" s="283"/>
      <c r="H10" s="106"/>
      <c r="I10" s="109">
        <v>2</v>
      </c>
      <c r="J10" s="24" t="s">
        <v>573</v>
      </c>
      <c r="K10" s="228">
        <v>27</v>
      </c>
      <c r="L10" s="228">
        <v>27</v>
      </c>
      <c r="M10" s="106"/>
    </row>
    <row r="11" spans="2:13" ht="30" customHeight="1">
      <c r="B11" s="109">
        <v>3</v>
      </c>
      <c r="C11" s="24" t="s">
        <v>8</v>
      </c>
      <c r="D11" s="228">
        <v>2</v>
      </c>
      <c r="E11" s="228">
        <v>2</v>
      </c>
      <c r="F11" s="228"/>
      <c r="G11" s="230"/>
      <c r="H11" s="106"/>
      <c r="I11" s="109">
        <v>3</v>
      </c>
      <c r="J11" s="24" t="s">
        <v>9</v>
      </c>
      <c r="K11" s="228">
        <v>44</v>
      </c>
      <c r="L11" s="228">
        <v>44</v>
      </c>
      <c r="M11" s="106"/>
    </row>
    <row r="12" spans="2:13" ht="30" customHeight="1">
      <c r="B12" s="109">
        <v>4</v>
      </c>
      <c r="C12" s="24" t="s">
        <v>11</v>
      </c>
      <c r="D12" s="228">
        <v>41</v>
      </c>
      <c r="E12" s="228">
        <v>41</v>
      </c>
      <c r="F12" s="228"/>
      <c r="G12" s="257"/>
      <c r="H12" s="106"/>
      <c r="I12" s="109">
        <v>4</v>
      </c>
      <c r="J12" s="24" t="s">
        <v>12</v>
      </c>
      <c r="K12" s="228">
        <v>27</v>
      </c>
      <c r="L12" s="228">
        <v>27</v>
      </c>
      <c r="M12" s="106"/>
    </row>
    <row r="13" spans="2:13" ht="30" customHeight="1" thickBot="1">
      <c r="B13" s="109">
        <v>5</v>
      </c>
      <c r="C13" s="24" t="s">
        <v>14</v>
      </c>
      <c r="D13" s="228">
        <v>32</v>
      </c>
      <c r="E13" s="228">
        <v>32</v>
      </c>
      <c r="F13" s="228"/>
      <c r="G13" s="285"/>
      <c r="H13" s="106"/>
      <c r="I13" s="110">
        <v>5</v>
      </c>
      <c r="J13" s="28" t="s">
        <v>692</v>
      </c>
      <c r="K13" s="231">
        <v>9</v>
      </c>
      <c r="L13" s="231">
        <v>9</v>
      </c>
      <c r="M13" s="106"/>
    </row>
    <row r="14" spans="2:13" ht="30" customHeight="1" thickBot="1">
      <c r="B14" s="109">
        <v>6</v>
      </c>
      <c r="C14" s="24" t="s">
        <v>16</v>
      </c>
      <c r="D14" s="228">
        <v>24</v>
      </c>
      <c r="E14" s="228">
        <v>24</v>
      </c>
      <c r="F14" s="228"/>
      <c r="G14" s="285"/>
      <c r="H14" s="106"/>
      <c r="I14" s="973" t="s">
        <v>21</v>
      </c>
      <c r="J14" s="974"/>
      <c r="K14" s="287">
        <f>K9+K10+K11+K12+K13</f>
        <v>125</v>
      </c>
      <c r="L14" s="287">
        <f>L9+L10+L11+L12+L13</f>
        <v>125</v>
      </c>
      <c r="M14" s="106"/>
    </row>
    <row r="15" spans="2:13" ht="30" customHeight="1" thickBot="1">
      <c r="B15" s="110">
        <v>7</v>
      </c>
      <c r="C15" s="28" t="s">
        <v>18</v>
      </c>
      <c r="D15" s="231">
        <v>2</v>
      </c>
      <c r="E15" s="231">
        <v>2</v>
      </c>
      <c r="F15" s="231"/>
      <c r="G15" s="265"/>
      <c r="H15" s="106"/>
      <c r="I15" s="973" t="s">
        <v>19</v>
      </c>
      <c r="J15" s="974"/>
      <c r="K15" s="744">
        <v>47.09</v>
      </c>
      <c r="L15" s="744">
        <v>47.09</v>
      </c>
      <c r="M15" s="106"/>
    </row>
    <row r="16" spans="2:13" ht="30" customHeight="1" thickBot="1">
      <c r="B16" s="973" t="s">
        <v>21</v>
      </c>
      <c r="C16" s="974"/>
      <c r="D16" s="287">
        <f>D9+D10+D11+D12+D13+D14+D15</f>
        <v>125</v>
      </c>
      <c r="E16" s="287">
        <f>E9+E10+E11+E12+E13+E14+E15</f>
        <v>125</v>
      </c>
      <c r="F16" s="287">
        <f>F9+F10+F11+F12+F13+F14+F15</f>
        <v>3</v>
      </c>
      <c r="G16" s="263">
        <f>G9+G10+G11+G12+G13+G14+G15</f>
        <v>3</v>
      </c>
      <c r="H16" s="45"/>
      <c r="I16" s="214"/>
      <c r="J16" s="114"/>
      <c r="K16" s="45"/>
      <c r="L16" s="45"/>
      <c r="M16" s="106"/>
    </row>
    <row r="17" spans="2:13" ht="21.75" customHeight="1">
      <c r="B17" s="214"/>
      <c r="C17" s="114"/>
      <c r="D17" s="45"/>
      <c r="E17" s="45"/>
      <c r="F17" s="45"/>
      <c r="G17" s="45"/>
      <c r="H17" s="45"/>
      <c r="I17" s="45"/>
      <c r="J17" s="114"/>
      <c r="K17" s="45"/>
      <c r="L17" s="45"/>
      <c r="M17" s="106"/>
    </row>
    <row r="18" spans="3:13" ht="15.75">
      <c r="C18" s="33"/>
      <c r="D18" s="106"/>
      <c r="E18" s="106"/>
      <c r="F18" s="106"/>
      <c r="G18" s="106"/>
      <c r="H18" s="45"/>
      <c r="I18" s="45"/>
      <c r="J18" s="45"/>
      <c r="K18" s="45"/>
      <c r="L18" s="45"/>
      <c r="M18" s="106"/>
    </row>
    <row r="19" spans="2:13" ht="18.75" customHeight="1">
      <c r="B19" s="984" t="s">
        <v>516</v>
      </c>
      <c r="C19" s="984"/>
      <c r="D19" s="984"/>
      <c r="E19" s="984"/>
      <c r="F19" s="984"/>
      <c r="G19" s="984"/>
      <c r="H19" s="106"/>
      <c r="I19" s="972" t="s">
        <v>558</v>
      </c>
      <c r="J19" s="972"/>
      <c r="K19" s="972"/>
      <c r="L19" s="972"/>
      <c r="M19" s="106"/>
    </row>
    <row r="20" spans="6:13" ht="18.75" customHeight="1" thickBot="1">
      <c r="F20" s="221"/>
      <c r="G20" s="221"/>
      <c r="M20" s="117"/>
    </row>
    <row r="21" spans="2:13" ht="25.5" customHeight="1" thickBot="1">
      <c r="B21" s="977" t="s">
        <v>2</v>
      </c>
      <c r="C21" s="975" t="s">
        <v>77</v>
      </c>
      <c r="D21" s="979" t="s">
        <v>699</v>
      </c>
      <c r="E21" s="979"/>
      <c r="F21" s="970" t="s">
        <v>700</v>
      </c>
      <c r="G21" s="971"/>
      <c r="I21" s="977" t="s">
        <v>2</v>
      </c>
      <c r="J21" s="980" t="s">
        <v>77</v>
      </c>
      <c r="K21" s="980" t="s">
        <v>833</v>
      </c>
      <c r="L21" s="982" t="s">
        <v>883</v>
      </c>
      <c r="M21" s="209"/>
    </row>
    <row r="22" spans="2:12" ht="32.25" thickBot="1">
      <c r="B22" s="978"/>
      <c r="C22" s="976"/>
      <c r="D22" s="725" t="s">
        <v>832</v>
      </c>
      <c r="E22" s="745" t="s">
        <v>882</v>
      </c>
      <c r="F22" s="746" t="s">
        <v>832</v>
      </c>
      <c r="G22" s="727" t="s">
        <v>882</v>
      </c>
      <c r="I22" s="978"/>
      <c r="J22" s="981"/>
      <c r="K22" s="981"/>
      <c r="L22" s="983"/>
    </row>
    <row r="23" spans="2:13" ht="30" customHeight="1">
      <c r="B23" s="222">
        <v>1</v>
      </c>
      <c r="C23" s="225" t="s">
        <v>574</v>
      </c>
      <c r="D23" s="612">
        <v>97</v>
      </c>
      <c r="E23" s="612">
        <v>97</v>
      </c>
      <c r="F23" s="612">
        <v>1</v>
      </c>
      <c r="G23" s="288"/>
      <c r="I23" s="222">
        <v>1</v>
      </c>
      <c r="J23" s="225" t="s">
        <v>5</v>
      </c>
      <c r="K23" s="612">
        <v>12</v>
      </c>
      <c r="L23" s="612">
        <v>12</v>
      </c>
      <c r="M23" s="27"/>
    </row>
    <row r="24" spans="2:13" ht="30" customHeight="1" thickBot="1">
      <c r="B24" s="110">
        <v>2</v>
      </c>
      <c r="C24" s="28" t="s">
        <v>575</v>
      </c>
      <c r="D24" s="231">
        <v>28</v>
      </c>
      <c r="E24" s="231">
        <v>28</v>
      </c>
      <c r="F24" s="231">
        <v>2</v>
      </c>
      <c r="G24" s="290"/>
      <c r="I24" s="109">
        <v>2</v>
      </c>
      <c r="J24" s="24" t="s">
        <v>7</v>
      </c>
      <c r="K24" s="228">
        <v>16</v>
      </c>
      <c r="L24" s="228">
        <v>16</v>
      </c>
      <c r="M24" s="27"/>
    </row>
    <row r="25" spans="2:13" ht="30" customHeight="1" thickBot="1">
      <c r="B25" s="973" t="s">
        <v>21</v>
      </c>
      <c r="C25" s="974"/>
      <c r="D25" s="287">
        <f>D23+D24</f>
        <v>125</v>
      </c>
      <c r="E25" s="287">
        <f>E23+E24</f>
        <v>125</v>
      </c>
      <c r="F25" s="287">
        <f>F23+F24</f>
        <v>3</v>
      </c>
      <c r="G25" s="263">
        <f>G23+G24</f>
        <v>0</v>
      </c>
      <c r="I25" s="109">
        <v>3</v>
      </c>
      <c r="J25" s="24" t="s">
        <v>10</v>
      </c>
      <c r="K25" s="228">
        <v>11</v>
      </c>
      <c r="L25" s="228">
        <v>11</v>
      </c>
      <c r="M25" s="27"/>
    </row>
    <row r="26" spans="2:13" ht="30" customHeight="1">
      <c r="B26" s="214"/>
      <c r="I26" s="109">
        <v>4</v>
      </c>
      <c r="J26" s="24" t="s">
        <v>13</v>
      </c>
      <c r="K26" s="228">
        <v>11</v>
      </c>
      <c r="L26" s="228">
        <v>11</v>
      </c>
      <c r="M26" s="27"/>
    </row>
    <row r="27" spans="9:15" ht="30" customHeight="1">
      <c r="I27" s="109">
        <v>5</v>
      </c>
      <c r="J27" s="24" t="s">
        <v>15</v>
      </c>
      <c r="K27" s="228">
        <v>19</v>
      </c>
      <c r="L27" s="228">
        <v>19</v>
      </c>
      <c r="M27" s="27"/>
      <c r="O27" s="27"/>
    </row>
    <row r="28" spans="9:13" ht="30" customHeight="1">
      <c r="I28" s="109">
        <v>6</v>
      </c>
      <c r="J28" s="24" t="s">
        <v>17</v>
      </c>
      <c r="K28" s="228">
        <v>26</v>
      </c>
      <c r="L28" s="228">
        <v>26</v>
      </c>
      <c r="M28" s="27"/>
    </row>
    <row r="29" spans="9:13" ht="30" customHeight="1">
      <c r="I29" s="109">
        <v>7</v>
      </c>
      <c r="J29" s="24" t="s">
        <v>20</v>
      </c>
      <c r="K29" s="228">
        <v>17</v>
      </c>
      <c r="L29" s="228">
        <v>17</v>
      </c>
      <c r="M29" s="27"/>
    </row>
    <row r="30" spans="9:13" ht="30" customHeight="1" thickBot="1">
      <c r="I30" s="110">
        <v>8</v>
      </c>
      <c r="J30" s="28" t="s">
        <v>22</v>
      </c>
      <c r="K30" s="231">
        <v>13</v>
      </c>
      <c r="L30" s="231">
        <v>13</v>
      </c>
      <c r="M30" s="27"/>
    </row>
    <row r="31" spans="9:13" ht="30" customHeight="1" thickBot="1">
      <c r="I31" s="115"/>
      <c r="J31" s="741" t="s">
        <v>21</v>
      </c>
      <c r="K31" s="742">
        <f>K23+K24+K25+K26+K27+K28+K29+K30</f>
        <v>125</v>
      </c>
      <c r="L31" s="743">
        <f>L23+L24+L25+L26+L27+L28+L29+L30</f>
        <v>125</v>
      </c>
      <c r="M31" s="27"/>
    </row>
    <row r="32" spans="9:13" ht="30" customHeight="1">
      <c r="I32" s="214"/>
      <c r="M32" s="27"/>
    </row>
    <row r="33" ht="26.25" customHeight="1">
      <c r="I33" s="214"/>
    </row>
    <row r="34" ht="16.5" customHeight="1"/>
    <row r="35" ht="15.75">
      <c r="I35" s="214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32"/>
  <sheetViews>
    <sheetView showGridLines="0" zoomScale="75" zoomScaleNormal="75" zoomScaleSheetLayoutView="70" workbookViewId="0" topLeftCell="A1">
      <selection activeCell="H2" sqref="H2"/>
    </sheetView>
  </sheetViews>
  <sheetFormatPr defaultColWidth="9.140625" defaultRowHeight="12.75"/>
  <cols>
    <col min="1" max="2" width="9.140625" style="120" customWidth="1"/>
    <col min="3" max="3" width="61.140625" style="120" customWidth="1"/>
    <col min="4" max="4" width="25.7109375" style="120" customWidth="1"/>
    <col min="5" max="5" width="2.28125" style="120" customWidth="1"/>
    <col min="6" max="6" width="9.140625" style="120" customWidth="1"/>
    <col min="7" max="7" width="69.00390625" style="120" customWidth="1"/>
    <col min="8" max="8" width="25.7109375" style="120" customWidth="1"/>
    <col min="9" max="16384" width="9.140625" style="120" customWidth="1"/>
  </cols>
  <sheetData>
    <row r="2" ht="15.75">
      <c r="H2" s="760" t="s">
        <v>924</v>
      </c>
    </row>
    <row r="3" ht="15">
      <c r="H3" s="121"/>
    </row>
    <row r="5" spans="2:8" ht="18.75">
      <c r="B5" s="985" t="s">
        <v>76</v>
      </c>
      <c r="C5" s="985"/>
      <c r="D5" s="985"/>
      <c r="E5" s="985"/>
      <c r="F5" s="985"/>
      <c r="G5" s="985"/>
      <c r="H5" s="985"/>
    </row>
    <row r="6" spans="2:5" ht="15.75" thickBot="1">
      <c r="B6" s="122"/>
      <c r="C6" s="122"/>
      <c r="D6" s="122"/>
      <c r="E6" s="122"/>
    </row>
    <row r="7" spans="2:8" ht="21" customHeight="1">
      <c r="B7" s="951" t="s">
        <v>60</v>
      </c>
      <c r="C7" s="986" t="s">
        <v>75</v>
      </c>
      <c r="D7" s="953" t="s">
        <v>62</v>
      </c>
      <c r="E7" s="990"/>
      <c r="F7" s="951" t="s">
        <v>60</v>
      </c>
      <c r="G7" s="986" t="s">
        <v>75</v>
      </c>
      <c r="H7" s="953" t="s">
        <v>62</v>
      </c>
    </row>
    <row r="8" spans="2:15" ht="25.5" customHeight="1" thickBot="1">
      <c r="B8" s="952"/>
      <c r="C8" s="987"/>
      <c r="D8" s="954"/>
      <c r="E8" s="991"/>
      <c r="F8" s="952"/>
      <c r="G8" s="987"/>
      <c r="H8" s="954"/>
      <c r="I8" s="993"/>
      <c r="J8" s="992"/>
      <c r="K8" s="993"/>
      <c r="L8" s="992"/>
      <c r="M8" s="993"/>
      <c r="N8" s="993"/>
      <c r="O8" s="993"/>
    </row>
    <row r="9" spans="2:15" ht="30" customHeight="1" thickBot="1">
      <c r="B9" s="372"/>
      <c r="C9" s="373" t="s">
        <v>910</v>
      </c>
      <c r="D9" s="374">
        <v>125</v>
      </c>
      <c r="E9" s="368"/>
      <c r="F9" s="377"/>
      <c r="G9" s="378" t="s">
        <v>885</v>
      </c>
      <c r="H9" s="379">
        <v>129</v>
      </c>
      <c r="I9" s="993"/>
      <c r="J9" s="992"/>
      <c r="K9" s="993"/>
      <c r="L9" s="992"/>
      <c r="M9" s="993"/>
      <c r="N9" s="993"/>
      <c r="O9" s="993"/>
    </row>
    <row r="10" spans="2:15" s="123" customFormat="1" ht="30" customHeight="1">
      <c r="B10" s="369"/>
      <c r="C10" s="370" t="s">
        <v>884</v>
      </c>
      <c r="D10" s="371"/>
      <c r="E10" s="367"/>
      <c r="F10" s="375"/>
      <c r="G10" s="370" t="s">
        <v>886</v>
      </c>
      <c r="H10" s="376"/>
      <c r="I10" s="992"/>
      <c r="J10" s="992"/>
      <c r="K10" s="993"/>
      <c r="L10" s="992"/>
      <c r="M10" s="993"/>
      <c r="N10" s="993"/>
      <c r="O10" s="993"/>
    </row>
    <row r="11" spans="2:15" ht="30" customHeight="1">
      <c r="B11" s="127" t="s">
        <v>80</v>
      </c>
      <c r="C11" s="213" t="s">
        <v>761</v>
      </c>
      <c r="D11" s="358">
        <v>2</v>
      </c>
      <c r="E11" s="365"/>
      <c r="F11" s="344" t="s">
        <v>80</v>
      </c>
      <c r="G11" s="213" t="s">
        <v>761</v>
      </c>
      <c r="H11" s="291">
        <v>2</v>
      </c>
      <c r="I11" s="124"/>
      <c r="J11" s="124"/>
      <c r="K11" s="124"/>
      <c r="L11" s="124"/>
      <c r="M11" s="124"/>
      <c r="N11" s="124"/>
      <c r="O11" s="124"/>
    </row>
    <row r="12" spans="2:15" ht="30" customHeight="1">
      <c r="B12" s="127" t="s">
        <v>83</v>
      </c>
      <c r="C12" s="119"/>
      <c r="D12" s="358"/>
      <c r="E12" s="365"/>
      <c r="F12" s="344" t="s">
        <v>83</v>
      </c>
      <c r="G12" s="119"/>
      <c r="H12" s="291"/>
      <c r="I12" s="124"/>
      <c r="J12" s="124"/>
      <c r="K12" s="124"/>
      <c r="L12" s="124"/>
      <c r="M12" s="124"/>
      <c r="N12" s="124"/>
      <c r="O12" s="124"/>
    </row>
    <row r="13" spans="2:15" ht="30" customHeight="1">
      <c r="B13" s="127" t="s">
        <v>84</v>
      </c>
      <c r="C13" s="119"/>
      <c r="D13" s="358"/>
      <c r="E13" s="365"/>
      <c r="F13" s="344" t="s">
        <v>84</v>
      </c>
      <c r="G13" s="119"/>
      <c r="H13" s="291"/>
      <c r="I13" s="124"/>
      <c r="J13" s="124"/>
      <c r="K13" s="124"/>
      <c r="L13" s="124"/>
      <c r="M13" s="124"/>
      <c r="N13" s="124"/>
      <c r="O13" s="124"/>
    </row>
    <row r="14" spans="2:15" ht="30" customHeight="1">
      <c r="B14" s="127" t="s">
        <v>88</v>
      </c>
      <c r="C14" s="119"/>
      <c r="D14" s="358"/>
      <c r="E14" s="365"/>
      <c r="F14" s="344" t="s">
        <v>88</v>
      </c>
      <c r="G14" s="119"/>
      <c r="H14" s="291"/>
      <c r="I14" s="124"/>
      <c r="J14" s="124"/>
      <c r="K14" s="124"/>
      <c r="L14" s="124"/>
      <c r="M14" s="124"/>
      <c r="N14" s="124"/>
      <c r="O14" s="124"/>
    </row>
    <row r="15" spans="2:15" s="126" customFormat="1" ht="30" customHeight="1">
      <c r="B15" s="128"/>
      <c r="C15" s="118" t="s">
        <v>894</v>
      </c>
      <c r="D15" s="358"/>
      <c r="E15" s="366"/>
      <c r="F15" s="363"/>
      <c r="G15" s="118" t="s">
        <v>895</v>
      </c>
      <c r="H15" s="291"/>
      <c r="I15" s="125"/>
      <c r="J15" s="125"/>
      <c r="K15" s="125"/>
      <c r="L15" s="125"/>
      <c r="M15" s="125"/>
      <c r="N15" s="125"/>
      <c r="O15" s="125"/>
    </row>
    <row r="16" spans="2:15" ht="30" customHeight="1">
      <c r="B16" s="127" t="s">
        <v>80</v>
      </c>
      <c r="C16" s="532" t="s">
        <v>834</v>
      </c>
      <c r="D16" s="358">
        <v>3</v>
      </c>
      <c r="E16" s="365"/>
      <c r="F16" s="344" t="s">
        <v>80</v>
      </c>
      <c r="G16" s="532" t="s">
        <v>834</v>
      </c>
      <c r="H16" s="291"/>
      <c r="I16" s="124"/>
      <c r="J16" s="124"/>
      <c r="K16" s="124"/>
      <c r="L16" s="124"/>
      <c r="M16" s="124"/>
      <c r="N16" s="124"/>
      <c r="O16" s="124"/>
    </row>
    <row r="17" spans="2:15" ht="30" customHeight="1" thickBot="1">
      <c r="B17" s="180" t="s">
        <v>83</v>
      </c>
      <c r="C17" s="348" t="s">
        <v>835</v>
      </c>
      <c r="D17" s="360"/>
      <c r="E17" s="365"/>
      <c r="F17" s="350" t="s">
        <v>83</v>
      </c>
      <c r="G17" s="348"/>
      <c r="H17" s="349"/>
      <c r="I17" s="124"/>
      <c r="J17" s="124"/>
      <c r="K17" s="124"/>
      <c r="L17" s="124"/>
      <c r="M17" s="124"/>
      <c r="N17" s="124"/>
      <c r="O17" s="124"/>
    </row>
    <row r="18" spans="2:15" ht="30" customHeight="1" thickBot="1">
      <c r="B18" s="352"/>
      <c r="C18" s="351" t="s">
        <v>893</v>
      </c>
      <c r="D18" s="355">
        <f>D9-D11+D16+D17</f>
        <v>126</v>
      </c>
      <c r="E18" s="988"/>
      <c r="F18" s="364"/>
      <c r="G18" s="351" t="s">
        <v>887</v>
      </c>
      <c r="H18" s="355">
        <f>H9-H11</f>
        <v>127</v>
      </c>
      <c r="I18" s="124"/>
      <c r="J18" s="124"/>
      <c r="K18" s="124"/>
      <c r="L18" s="124"/>
      <c r="M18" s="124"/>
      <c r="N18" s="124"/>
      <c r="O18" s="124"/>
    </row>
    <row r="19" spans="2:15" ht="16.5" thickBot="1">
      <c r="B19" s="353"/>
      <c r="C19" s="354"/>
      <c r="D19" s="356"/>
      <c r="E19" s="989"/>
      <c r="F19" s="356"/>
      <c r="G19" s="356"/>
      <c r="H19" s="357"/>
      <c r="I19" s="124"/>
      <c r="J19" s="124"/>
      <c r="K19" s="124"/>
      <c r="L19" s="124"/>
      <c r="M19" s="124"/>
      <c r="N19" s="124"/>
      <c r="O19" s="124"/>
    </row>
    <row r="20" spans="2:15" ht="15">
      <c r="B20" s="951" t="s">
        <v>60</v>
      </c>
      <c r="C20" s="986" t="s">
        <v>75</v>
      </c>
      <c r="D20" s="953" t="s">
        <v>62</v>
      </c>
      <c r="E20" s="988"/>
      <c r="F20" s="951" t="s">
        <v>60</v>
      </c>
      <c r="G20" s="986" t="s">
        <v>75</v>
      </c>
      <c r="H20" s="953" t="s">
        <v>62</v>
      </c>
      <c r="I20" s="124"/>
      <c r="J20" s="124"/>
      <c r="K20" s="124"/>
      <c r="L20" s="124"/>
      <c r="M20" s="124"/>
      <c r="N20" s="124"/>
      <c r="O20" s="124"/>
    </row>
    <row r="21" spans="2:15" ht="15.75" thickBot="1">
      <c r="B21" s="952"/>
      <c r="C21" s="987"/>
      <c r="D21" s="954"/>
      <c r="E21" s="988"/>
      <c r="F21" s="952"/>
      <c r="G21" s="987"/>
      <c r="H21" s="954"/>
      <c r="I21" s="124"/>
      <c r="J21" s="124"/>
      <c r="K21" s="124"/>
      <c r="L21" s="124"/>
      <c r="M21" s="124"/>
      <c r="N21" s="124"/>
      <c r="O21" s="124"/>
    </row>
    <row r="22" spans="2:8" ht="30" customHeight="1" thickBot="1">
      <c r="B22" s="377"/>
      <c r="C22" s="378" t="s">
        <v>893</v>
      </c>
      <c r="D22" s="379">
        <v>126</v>
      </c>
      <c r="E22" s="368"/>
      <c r="F22" s="377"/>
      <c r="G22" s="378" t="s">
        <v>887</v>
      </c>
      <c r="H22" s="379">
        <v>127</v>
      </c>
    </row>
    <row r="23" spans="2:8" ht="30" customHeight="1">
      <c r="B23" s="369"/>
      <c r="C23" s="370" t="s">
        <v>892</v>
      </c>
      <c r="D23" s="371"/>
      <c r="E23" s="365"/>
      <c r="F23" s="375"/>
      <c r="G23" s="370" t="s">
        <v>888</v>
      </c>
      <c r="H23" s="376"/>
    </row>
    <row r="24" spans="2:8" ht="30" customHeight="1">
      <c r="B24" s="127" t="s">
        <v>80</v>
      </c>
      <c r="C24" s="213" t="s">
        <v>761</v>
      </c>
      <c r="D24" s="358">
        <v>1</v>
      </c>
      <c r="E24" s="365"/>
      <c r="F24" s="344" t="s">
        <v>80</v>
      </c>
      <c r="G24" s="213" t="s">
        <v>761</v>
      </c>
      <c r="H24" s="291">
        <v>2</v>
      </c>
    </row>
    <row r="25" spans="2:8" ht="30" customHeight="1">
      <c r="B25" s="127" t="s">
        <v>83</v>
      </c>
      <c r="C25" s="119"/>
      <c r="D25" s="358"/>
      <c r="E25" s="365"/>
      <c r="F25" s="344" t="s">
        <v>83</v>
      </c>
      <c r="G25" s="119"/>
      <c r="H25" s="291"/>
    </row>
    <row r="26" spans="2:8" ht="30" customHeight="1">
      <c r="B26" s="127" t="s">
        <v>84</v>
      </c>
      <c r="C26" s="119"/>
      <c r="D26" s="358"/>
      <c r="E26" s="365"/>
      <c r="F26" s="344" t="s">
        <v>84</v>
      </c>
      <c r="G26" s="119"/>
      <c r="H26" s="291"/>
    </row>
    <row r="27" spans="2:8" ht="30" customHeight="1">
      <c r="B27" s="127" t="s">
        <v>88</v>
      </c>
      <c r="C27" s="119"/>
      <c r="D27" s="358"/>
      <c r="E27" s="365"/>
      <c r="F27" s="344" t="s">
        <v>88</v>
      </c>
      <c r="G27" s="119"/>
      <c r="H27" s="291"/>
    </row>
    <row r="28" spans="2:8" ht="30" customHeight="1">
      <c r="B28" s="128"/>
      <c r="C28" s="118" t="s">
        <v>891</v>
      </c>
      <c r="D28" s="359"/>
      <c r="E28" s="366"/>
      <c r="F28" s="363"/>
      <c r="G28" s="118" t="s">
        <v>889</v>
      </c>
      <c r="H28" s="292"/>
    </row>
    <row r="29" spans="2:8" ht="30" customHeight="1">
      <c r="B29" s="127" t="s">
        <v>80</v>
      </c>
      <c r="C29" s="532" t="s">
        <v>834</v>
      </c>
      <c r="D29" s="358">
        <v>4</v>
      </c>
      <c r="E29" s="365"/>
      <c r="F29" s="344" t="s">
        <v>80</v>
      </c>
      <c r="G29" s="532" t="s">
        <v>834</v>
      </c>
      <c r="H29" s="291"/>
    </row>
    <row r="30" spans="2:8" ht="30" customHeight="1" thickBot="1">
      <c r="B30" s="180" t="s">
        <v>83</v>
      </c>
      <c r="C30" s="348" t="s">
        <v>835</v>
      </c>
      <c r="D30" s="360"/>
      <c r="E30" s="365"/>
      <c r="F30" s="350" t="s">
        <v>83</v>
      </c>
      <c r="G30" s="348" t="s">
        <v>835</v>
      </c>
      <c r="H30" s="349"/>
    </row>
    <row r="31" spans="2:8" ht="30" customHeight="1" thickBot="1">
      <c r="B31" s="296"/>
      <c r="C31" s="345" t="s">
        <v>885</v>
      </c>
      <c r="D31" s="361">
        <f>D22-D24+D29+D30</f>
        <v>129</v>
      </c>
      <c r="E31" s="362"/>
      <c r="F31" s="346"/>
      <c r="G31" s="345" t="s">
        <v>890</v>
      </c>
      <c r="H31" s="347">
        <f>H22-H24+H29+H30</f>
        <v>125</v>
      </c>
    </row>
    <row r="32" spans="2:3" ht="15">
      <c r="B32" s="116"/>
      <c r="C32" s="116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P77"/>
  <sheetViews>
    <sheetView showGridLines="0" view="pageLayout" zoomScaleNormal="115" workbookViewId="0" topLeftCell="A55">
      <selection activeCell="C47" sqref="C47:N47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762" t="s">
        <v>708</v>
      </c>
    </row>
    <row r="4" spans="3:15" s="23" customFormat="1" ht="16.5">
      <c r="C4" s="995" t="s">
        <v>877</v>
      </c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</row>
    <row r="5" spans="3:15" s="23" customFormat="1" ht="14.25" thickBot="1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215" t="s">
        <v>59</v>
      </c>
    </row>
    <row r="6" spans="3:15" s="23" customFormat="1" ht="15" customHeight="1">
      <c r="C6" s="1010" t="s">
        <v>730</v>
      </c>
      <c r="D6" s="1013" t="s">
        <v>21</v>
      </c>
      <c r="E6" s="1014"/>
      <c r="F6" s="1015"/>
      <c r="G6" s="996" t="s">
        <v>694</v>
      </c>
      <c r="H6" s="997"/>
      <c r="I6" s="998"/>
      <c r="J6" s="999" t="s">
        <v>108</v>
      </c>
      <c r="K6" s="1000"/>
      <c r="L6" s="1001"/>
      <c r="M6" s="996" t="s">
        <v>109</v>
      </c>
      <c r="N6" s="997"/>
      <c r="O6" s="998"/>
    </row>
    <row r="7" spans="3:15" s="23" customFormat="1" ht="12.75" customHeight="1">
      <c r="C7" s="1011"/>
      <c r="D7" s="1005" t="s">
        <v>62</v>
      </c>
      <c r="E7" s="1007" t="s">
        <v>513</v>
      </c>
      <c r="F7" s="1003" t="s">
        <v>572</v>
      </c>
      <c r="G7" s="1005" t="s">
        <v>62</v>
      </c>
      <c r="H7" s="1007" t="s">
        <v>513</v>
      </c>
      <c r="I7" s="1003" t="s">
        <v>572</v>
      </c>
      <c r="J7" s="1005" t="s">
        <v>62</v>
      </c>
      <c r="K7" s="1007" t="s">
        <v>513</v>
      </c>
      <c r="L7" s="1003" t="s">
        <v>572</v>
      </c>
      <c r="M7" s="1005" t="s">
        <v>62</v>
      </c>
      <c r="N7" s="1007" t="s">
        <v>513</v>
      </c>
      <c r="O7" s="1003" t="s">
        <v>572</v>
      </c>
    </row>
    <row r="8" spans="3:15" s="23" customFormat="1" ht="21.75" customHeight="1" thickBot="1">
      <c r="C8" s="1012"/>
      <c r="D8" s="1006"/>
      <c r="E8" s="1008"/>
      <c r="F8" s="1004"/>
      <c r="G8" s="1006"/>
      <c r="H8" s="1008"/>
      <c r="I8" s="1004"/>
      <c r="J8" s="1006"/>
      <c r="K8" s="1008"/>
      <c r="L8" s="1004"/>
      <c r="M8" s="1006"/>
      <c r="N8" s="1008"/>
      <c r="O8" s="1004"/>
    </row>
    <row r="9" spans="3:15" s="23" customFormat="1" ht="15.75">
      <c r="C9" s="621" t="s">
        <v>110</v>
      </c>
      <c r="D9" s="281">
        <v>133</v>
      </c>
      <c r="E9" s="250">
        <v>8245651</v>
      </c>
      <c r="F9" s="257">
        <f aca="true" t="shared" si="0" ref="F9:F20">E9/D9</f>
        <v>61997.375939849626</v>
      </c>
      <c r="G9" s="622">
        <v>132</v>
      </c>
      <c r="H9" s="623">
        <f>8112278-K9</f>
        <v>8037617</v>
      </c>
      <c r="I9" s="624">
        <f>H9/G9</f>
        <v>60891.03787878788</v>
      </c>
      <c r="J9" s="622">
        <v>2</v>
      </c>
      <c r="K9" s="623">
        <v>74661</v>
      </c>
      <c r="L9" s="624">
        <f>K9/J9</f>
        <v>37330.5</v>
      </c>
      <c r="M9" s="284">
        <v>1</v>
      </c>
      <c r="N9" s="250">
        <v>133373</v>
      </c>
      <c r="O9" s="250">
        <f>N9</f>
        <v>133373</v>
      </c>
    </row>
    <row r="10" spans="3:15" s="23" customFormat="1" ht="15.75">
      <c r="C10" s="625" t="s">
        <v>111</v>
      </c>
      <c r="D10" s="259">
        <v>136</v>
      </c>
      <c r="E10" s="228">
        <v>8633254</v>
      </c>
      <c r="F10" s="257">
        <f t="shared" si="0"/>
        <v>63479.80882352941</v>
      </c>
      <c r="G10" s="626">
        <v>135</v>
      </c>
      <c r="H10" s="627">
        <f>8498801-K10</f>
        <v>8343573</v>
      </c>
      <c r="I10" s="624">
        <f aca="true" t="shared" si="1" ref="I10:I20">H10/G10</f>
        <v>61804.24444444444</v>
      </c>
      <c r="J10" s="626">
        <v>3</v>
      </c>
      <c r="K10" s="627">
        <v>155228</v>
      </c>
      <c r="L10" s="624">
        <f aca="true" t="shared" si="2" ref="L10:L20">K10/J10</f>
        <v>51742.666666666664</v>
      </c>
      <c r="M10" s="282">
        <v>1</v>
      </c>
      <c r="N10" s="228">
        <v>134453</v>
      </c>
      <c r="O10" s="250">
        <f aca="true" t="shared" si="3" ref="O10:O20">N10</f>
        <v>134453</v>
      </c>
    </row>
    <row r="11" spans="3:15" s="23" customFormat="1" ht="15.75">
      <c r="C11" s="625" t="s">
        <v>112</v>
      </c>
      <c r="D11" s="259">
        <v>135</v>
      </c>
      <c r="E11" s="228">
        <v>8540335</v>
      </c>
      <c r="F11" s="257">
        <f t="shared" si="0"/>
        <v>63261.74074074074</v>
      </c>
      <c r="G11" s="626">
        <v>134</v>
      </c>
      <c r="H11" s="627">
        <f>8404772-K11</f>
        <v>8246172</v>
      </c>
      <c r="I11" s="624">
        <f t="shared" si="1"/>
        <v>61538.59701492537</v>
      </c>
      <c r="J11" s="626">
        <v>3</v>
      </c>
      <c r="K11" s="627">
        <v>158600</v>
      </c>
      <c r="L11" s="624">
        <f t="shared" si="2"/>
        <v>52866.666666666664</v>
      </c>
      <c r="M11" s="282">
        <v>1</v>
      </c>
      <c r="N11" s="250">
        <v>135563</v>
      </c>
      <c r="O11" s="250">
        <f t="shared" si="3"/>
        <v>135563</v>
      </c>
    </row>
    <row r="12" spans="3:15" s="23" customFormat="1" ht="15.75">
      <c r="C12" s="625" t="s">
        <v>113</v>
      </c>
      <c r="D12" s="259">
        <v>134</v>
      </c>
      <c r="E12" s="228">
        <v>8482339</v>
      </c>
      <c r="F12" s="257">
        <f t="shared" si="0"/>
        <v>63301.03731343283</v>
      </c>
      <c r="G12" s="626">
        <v>133</v>
      </c>
      <c r="H12" s="627">
        <f>8346851-K12</f>
        <v>8186731</v>
      </c>
      <c r="I12" s="624">
        <f t="shared" si="1"/>
        <v>61554.36842105263</v>
      </c>
      <c r="J12" s="626">
        <v>3</v>
      </c>
      <c r="K12" s="627">
        <v>160120</v>
      </c>
      <c r="L12" s="624">
        <f t="shared" si="2"/>
        <v>53373.333333333336</v>
      </c>
      <c r="M12" s="282">
        <v>1</v>
      </c>
      <c r="N12" s="228">
        <v>135487</v>
      </c>
      <c r="O12" s="250">
        <f t="shared" si="3"/>
        <v>135487</v>
      </c>
    </row>
    <row r="13" spans="3:15" s="23" customFormat="1" ht="15.75">
      <c r="C13" s="625" t="s">
        <v>114</v>
      </c>
      <c r="D13" s="259">
        <v>131</v>
      </c>
      <c r="E13" s="228">
        <v>8598311</v>
      </c>
      <c r="F13" s="257">
        <f t="shared" si="0"/>
        <v>65635.96183206108</v>
      </c>
      <c r="G13" s="626">
        <v>130</v>
      </c>
      <c r="H13" s="627">
        <f>8463095-K13</f>
        <v>8302795</v>
      </c>
      <c r="I13" s="624">
        <f t="shared" si="1"/>
        <v>63867.653846153844</v>
      </c>
      <c r="J13" s="626">
        <v>3</v>
      </c>
      <c r="K13" s="627">
        <v>160300</v>
      </c>
      <c r="L13" s="624">
        <f t="shared" si="2"/>
        <v>53433.333333333336</v>
      </c>
      <c r="M13" s="282">
        <v>1</v>
      </c>
      <c r="N13" s="250">
        <v>135217</v>
      </c>
      <c r="O13" s="250">
        <f t="shared" si="3"/>
        <v>135217</v>
      </c>
    </row>
    <row r="14" spans="3:15" s="23" customFormat="1" ht="15.75">
      <c r="C14" s="625" t="s">
        <v>115</v>
      </c>
      <c r="D14" s="259">
        <v>128</v>
      </c>
      <c r="E14" s="228">
        <v>8477389</v>
      </c>
      <c r="F14" s="257">
        <f t="shared" si="0"/>
        <v>66229.6015625</v>
      </c>
      <c r="G14" s="626">
        <v>127</v>
      </c>
      <c r="H14" s="627">
        <f>8341918-K14</f>
        <v>8182948</v>
      </c>
      <c r="I14" s="624">
        <f t="shared" si="1"/>
        <v>64432.66141732284</v>
      </c>
      <c r="J14" s="626">
        <v>3</v>
      </c>
      <c r="K14" s="627">
        <v>158970</v>
      </c>
      <c r="L14" s="624">
        <f t="shared" si="2"/>
        <v>52990</v>
      </c>
      <c r="M14" s="282">
        <v>1</v>
      </c>
      <c r="N14" s="228">
        <v>135471</v>
      </c>
      <c r="O14" s="250">
        <f t="shared" si="3"/>
        <v>135471</v>
      </c>
    </row>
    <row r="15" spans="3:15" s="23" customFormat="1" ht="15.75">
      <c r="C15" s="625" t="s">
        <v>116</v>
      </c>
      <c r="D15" s="259">
        <v>128</v>
      </c>
      <c r="E15" s="228">
        <v>8142266</v>
      </c>
      <c r="F15" s="257">
        <f t="shared" si="0"/>
        <v>63611.453125</v>
      </c>
      <c r="G15" s="626">
        <v>127</v>
      </c>
      <c r="H15" s="627">
        <f>8006786-K15</f>
        <v>7846936</v>
      </c>
      <c r="I15" s="624">
        <f t="shared" si="1"/>
        <v>61786.89763779528</v>
      </c>
      <c r="J15" s="626">
        <v>3</v>
      </c>
      <c r="K15" s="627">
        <v>159850</v>
      </c>
      <c r="L15" s="624">
        <f t="shared" si="2"/>
        <v>53283.333333333336</v>
      </c>
      <c r="M15" s="282">
        <v>1</v>
      </c>
      <c r="N15" s="250">
        <v>135479</v>
      </c>
      <c r="O15" s="250">
        <f t="shared" si="3"/>
        <v>135479</v>
      </c>
    </row>
    <row r="16" spans="3:15" s="23" customFormat="1" ht="15.75">
      <c r="C16" s="625" t="s">
        <v>117</v>
      </c>
      <c r="D16" s="259">
        <v>128</v>
      </c>
      <c r="E16" s="228">
        <v>8177517</v>
      </c>
      <c r="F16" s="257">
        <f t="shared" si="0"/>
        <v>63886.8515625</v>
      </c>
      <c r="G16" s="626">
        <v>127</v>
      </c>
      <c r="H16" s="627">
        <f>8042034-K16</f>
        <v>7882704</v>
      </c>
      <c r="I16" s="624">
        <f t="shared" si="1"/>
        <v>62068.535433070865</v>
      </c>
      <c r="J16" s="626">
        <v>3</v>
      </c>
      <c r="K16" s="627">
        <v>159330</v>
      </c>
      <c r="L16" s="624">
        <f t="shared" si="2"/>
        <v>53110</v>
      </c>
      <c r="M16" s="282">
        <v>1</v>
      </c>
      <c r="N16" s="228">
        <v>135484</v>
      </c>
      <c r="O16" s="250">
        <f t="shared" si="3"/>
        <v>135484</v>
      </c>
    </row>
    <row r="17" spans="3:15" s="23" customFormat="1" ht="15.75">
      <c r="C17" s="625" t="s">
        <v>118</v>
      </c>
      <c r="D17" s="259">
        <v>129</v>
      </c>
      <c r="E17" s="228">
        <v>8229558</v>
      </c>
      <c r="F17" s="257">
        <f t="shared" si="0"/>
        <v>63795.023255813954</v>
      </c>
      <c r="G17" s="626">
        <v>128</v>
      </c>
      <c r="H17" s="627">
        <f>8094008-K17</f>
        <v>7934888</v>
      </c>
      <c r="I17" s="624">
        <f t="shared" si="1"/>
        <v>61991.3125</v>
      </c>
      <c r="J17" s="626">
        <v>3</v>
      </c>
      <c r="K17" s="627">
        <v>159120</v>
      </c>
      <c r="L17" s="624">
        <f t="shared" si="2"/>
        <v>53040</v>
      </c>
      <c r="M17" s="282">
        <v>1</v>
      </c>
      <c r="N17" s="250">
        <v>135550</v>
      </c>
      <c r="O17" s="250">
        <f t="shared" si="3"/>
        <v>135550</v>
      </c>
    </row>
    <row r="18" spans="3:15" s="23" customFormat="1" ht="15.75">
      <c r="C18" s="625" t="s">
        <v>119</v>
      </c>
      <c r="D18" s="259">
        <v>127</v>
      </c>
      <c r="E18" s="228">
        <v>8227637</v>
      </c>
      <c r="F18" s="257">
        <f t="shared" si="0"/>
        <v>64784.54330708661</v>
      </c>
      <c r="G18" s="626">
        <v>126</v>
      </c>
      <c r="H18" s="627">
        <f>8092087-K18</f>
        <v>7932787</v>
      </c>
      <c r="I18" s="624">
        <f t="shared" si="1"/>
        <v>62958.62698412698</v>
      </c>
      <c r="J18" s="626">
        <v>3</v>
      </c>
      <c r="K18" s="627">
        <v>159300</v>
      </c>
      <c r="L18" s="624">
        <f t="shared" si="2"/>
        <v>53100</v>
      </c>
      <c r="M18" s="282">
        <v>1</v>
      </c>
      <c r="N18" s="228">
        <v>135550</v>
      </c>
      <c r="O18" s="250">
        <f t="shared" si="3"/>
        <v>135550</v>
      </c>
    </row>
    <row r="19" spans="3:15" s="23" customFormat="1" ht="15.75">
      <c r="C19" s="625" t="s">
        <v>120</v>
      </c>
      <c r="D19" s="259">
        <v>127</v>
      </c>
      <c r="E19" s="228">
        <v>9500000</v>
      </c>
      <c r="F19" s="257">
        <f t="shared" si="0"/>
        <v>74803.14960629921</v>
      </c>
      <c r="G19" s="626">
        <v>126</v>
      </c>
      <c r="H19" s="627">
        <f>9359400-K19</f>
        <v>9199450</v>
      </c>
      <c r="I19" s="624">
        <f t="shared" si="1"/>
        <v>73011.50793650794</v>
      </c>
      <c r="J19" s="626">
        <v>3</v>
      </c>
      <c r="K19" s="627">
        <v>159950</v>
      </c>
      <c r="L19" s="624">
        <f t="shared" si="2"/>
        <v>53316.666666666664</v>
      </c>
      <c r="M19" s="282">
        <v>1</v>
      </c>
      <c r="N19" s="250">
        <v>140600</v>
      </c>
      <c r="O19" s="250">
        <f t="shared" si="3"/>
        <v>140600</v>
      </c>
    </row>
    <row r="20" spans="3:15" s="23" customFormat="1" ht="15.75">
      <c r="C20" s="625" t="s">
        <v>121</v>
      </c>
      <c r="D20" s="259">
        <v>127</v>
      </c>
      <c r="E20" s="228">
        <v>9500000</v>
      </c>
      <c r="F20" s="257">
        <f t="shared" si="0"/>
        <v>74803.14960629921</v>
      </c>
      <c r="G20" s="626">
        <v>126</v>
      </c>
      <c r="H20" s="627">
        <f>9359400-K20</f>
        <v>9198992</v>
      </c>
      <c r="I20" s="624">
        <f t="shared" si="1"/>
        <v>73007.87301587302</v>
      </c>
      <c r="J20" s="626">
        <v>3</v>
      </c>
      <c r="K20" s="627">
        <v>160408</v>
      </c>
      <c r="L20" s="624">
        <f t="shared" si="2"/>
        <v>53469.333333333336</v>
      </c>
      <c r="M20" s="282">
        <v>1</v>
      </c>
      <c r="N20" s="228">
        <v>140600</v>
      </c>
      <c r="O20" s="250">
        <f t="shared" si="3"/>
        <v>140600</v>
      </c>
    </row>
    <row r="21" spans="3:15" s="23" customFormat="1" ht="15.75">
      <c r="C21" s="625" t="s">
        <v>21</v>
      </c>
      <c r="D21" s="259">
        <f aca="true" t="shared" si="4" ref="D21:I21">SUM(D9:D20)</f>
        <v>1563</v>
      </c>
      <c r="E21" s="228">
        <f t="shared" si="4"/>
        <v>102754257</v>
      </c>
      <c r="F21" s="228">
        <f t="shared" si="4"/>
        <v>789589.6966751127</v>
      </c>
      <c r="G21" s="228">
        <f t="shared" si="4"/>
        <v>1551</v>
      </c>
      <c r="H21" s="629">
        <f t="shared" si="4"/>
        <v>99295593</v>
      </c>
      <c r="I21" s="624">
        <f t="shared" si="4"/>
        <v>768913.3165300611</v>
      </c>
      <c r="J21" s="626">
        <f>SUM(J9:J20)</f>
        <v>35</v>
      </c>
      <c r="K21" s="627">
        <f>SUM(K9:K20)</f>
        <v>1825837</v>
      </c>
      <c r="L21" s="630">
        <f>SUM(L9:L20)</f>
        <v>621055.8333333334</v>
      </c>
      <c r="M21" s="631">
        <v>12</v>
      </c>
      <c r="N21" s="632">
        <f>SUM(N9:N20)</f>
        <v>1632827</v>
      </c>
      <c r="O21" s="632">
        <f>SUM(O9:O20)</f>
        <v>1632827</v>
      </c>
    </row>
    <row r="22" spans="3:15" s="23" customFormat="1" ht="16.5" thickBot="1">
      <c r="C22" s="633" t="s">
        <v>122</v>
      </c>
      <c r="D22" s="279">
        <f>D21/12</f>
        <v>130.25</v>
      </c>
      <c r="E22" s="279">
        <f>E21/12</f>
        <v>8562854.75</v>
      </c>
      <c r="F22" s="257">
        <f>E22/D22</f>
        <v>65741.68714011516</v>
      </c>
      <c r="G22" s="257">
        <f aca="true" t="shared" si="5" ref="G22:L22">G21/12</f>
        <v>129.25</v>
      </c>
      <c r="H22" s="257">
        <f t="shared" si="5"/>
        <v>8274632.75</v>
      </c>
      <c r="I22" s="257">
        <f t="shared" si="5"/>
        <v>64076.10971083842</v>
      </c>
      <c r="J22" s="634">
        <f t="shared" si="5"/>
        <v>2.9166666666666665</v>
      </c>
      <c r="K22" s="635">
        <f t="shared" si="5"/>
        <v>152153.08333333334</v>
      </c>
      <c r="L22" s="636">
        <f t="shared" si="5"/>
        <v>51754.65277777778</v>
      </c>
      <c r="M22" s="289">
        <v>1</v>
      </c>
      <c r="N22" s="231">
        <f>N21/12</f>
        <v>136068.91666666666</v>
      </c>
      <c r="O22" s="231">
        <f>O21/12</f>
        <v>136068.91666666666</v>
      </c>
    </row>
    <row r="23" spans="3:15" s="23" customFormat="1" ht="12.75">
      <c r="C23" s="1002" t="s">
        <v>693</v>
      </c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74"/>
    </row>
    <row r="24" spans="3:15" s="23" customFormat="1" ht="12.75">
      <c r="C24" s="994" t="s">
        <v>878</v>
      </c>
      <c r="D24" s="994"/>
      <c r="E24" s="994"/>
      <c r="F24" s="994"/>
      <c r="G24" s="994"/>
      <c r="H24" s="994"/>
      <c r="I24" s="74"/>
      <c r="J24" s="74"/>
      <c r="K24" s="74"/>
      <c r="L24" s="74"/>
      <c r="M24" s="74"/>
      <c r="N24" s="74"/>
      <c r="O24" s="74"/>
    </row>
    <row r="25" spans="3:15" s="23" customFormat="1" ht="12.75">
      <c r="C25" s="994"/>
      <c r="D25" s="994"/>
      <c r="E25" s="994"/>
      <c r="F25" s="994"/>
      <c r="G25" s="994"/>
      <c r="H25" s="994"/>
      <c r="I25" s="74"/>
      <c r="J25" s="74"/>
      <c r="K25" s="74"/>
      <c r="L25" s="74"/>
      <c r="M25" s="74"/>
      <c r="N25" s="74"/>
      <c r="O25" s="74"/>
    </row>
    <row r="26" spans="3:15" s="23" customFormat="1" ht="12.75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3:15" s="23" customFormat="1" ht="12.75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3:15" s="23" customFormat="1" ht="16.5">
      <c r="C28" s="995" t="s">
        <v>880</v>
      </c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</row>
    <row r="29" spans="3:15" s="23" customFormat="1" ht="15.75" thickBot="1">
      <c r="C29" s="99"/>
      <c r="D29" s="100"/>
      <c r="E29" s="100"/>
      <c r="F29" s="100"/>
      <c r="G29" s="100"/>
      <c r="H29" s="101"/>
      <c r="I29" s="101"/>
      <c r="J29" s="101"/>
      <c r="K29" s="101"/>
      <c r="L29" s="101"/>
      <c r="M29" s="101"/>
      <c r="N29" s="58"/>
      <c r="O29" s="215" t="s">
        <v>59</v>
      </c>
    </row>
    <row r="30" spans="3:16" s="23" customFormat="1" ht="15" customHeight="1">
      <c r="C30" s="1010" t="s">
        <v>731</v>
      </c>
      <c r="D30" s="1013" t="s">
        <v>21</v>
      </c>
      <c r="E30" s="1014"/>
      <c r="F30" s="1015"/>
      <c r="G30" s="996" t="s">
        <v>514</v>
      </c>
      <c r="H30" s="997"/>
      <c r="I30" s="998"/>
      <c r="J30" s="999" t="s">
        <v>108</v>
      </c>
      <c r="K30" s="1000"/>
      <c r="L30" s="1001"/>
      <c r="M30" s="996" t="s">
        <v>109</v>
      </c>
      <c r="N30" s="997"/>
      <c r="O30" s="998"/>
      <c r="P30" s="32"/>
    </row>
    <row r="31" spans="3:15" s="23" customFormat="1" ht="12.75" customHeight="1">
      <c r="C31" s="1011"/>
      <c r="D31" s="1005" t="s">
        <v>62</v>
      </c>
      <c r="E31" s="1007" t="s">
        <v>513</v>
      </c>
      <c r="F31" s="1003" t="s">
        <v>572</v>
      </c>
      <c r="G31" s="1005" t="s">
        <v>62</v>
      </c>
      <c r="H31" s="1007" t="s">
        <v>513</v>
      </c>
      <c r="I31" s="1003" t="s">
        <v>572</v>
      </c>
      <c r="J31" s="1005" t="s">
        <v>62</v>
      </c>
      <c r="K31" s="1007" t="s">
        <v>513</v>
      </c>
      <c r="L31" s="1003" t="s">
        <v>572</v>
      </c>
      <c r="M31" s="1005" t="s">
        <v>62</v>
      </c>
      <c r="N31" s="1007" t="s">
        <v>513</v>
      </c>
      <c r="O31" s="1003" t="s">
        <v>572</v>
      </c>
    </row>
    <row r="32" spans="2:15" s="23" customFormat="1" ht="21.75" customHeight="1" thickBot="1">
      <c r="B32" s="208"/>
      <c r="C32" s="1016"/>
      <c r="D32" s="1006"/>
      <c r="E32" s="1008"/>
      <c r="F32" s="1004"/>
      <c r="G32" s="1006"/>
      <c r="H32" s="1008"/>
      <c r="I32" s="1004"/>
      <c r="J32" s="1006"/>
      <c r="K32" s="1008"/>
      <c r="L32" s="1004"/>
      <c r="M32" s="1006"/>
      <c r="N32" s="1008"/>
      <c r="O32" s="1004"/>
    </row>
    <row r="33" spans="2:15" s="23" customFormat="1" ht="14.25" customHeight="1">
      <c r="B33" s="208"/>
      <c r="C33" s="637" t="s">
        <v>110</v>
      </c>
      <c r="D33" s="284">
        <v>152</v>
      </c>
      <c r="E33" s="250">
        <v>8910000</v>
      </c>
      <c r="F33" s="256">
        <f>E33/D33</f>
        <v>58618.42105263158</v>
      </c>
      <c r="G33" s="622">
        <v>151</v>
      </c>
      <c r="H33" s="623">
        <f>E33-N33</f>
        <v>8762700</v>
      </c>
      <c r="I33" s="624">
        <f>H33/G33</f>
        <v>58031.12582781457</v>
      </c>
      <c r="J33" s="622"/>
      <c r="K33" s="623"/>
      <c r="L33" s="624"/>
      <c r="M33" s="284">
        <v>1</v>
      </c>
      <c r="N33" s="250">
        <v>147300</v>
      </c>
      <c r="O33" s="250">
        <f>N33</f>
        <v>147300</v>
      </c>
    </row>
    <row r="34" spans="2:15" s="23" customFormat="1" ht="14.25" customHeight="1">
      <c r="B34" s="208"/>
      <c r="C34" s="638" t="s">
        <v>111</v>
      </c>
      <c r="D34" s="282">
        <v>152</v>
      </c>
      <c r="E34" s="228">
        <v>9000000</v>
      </c>
      <c r="F34" s="256">
        <f aca="true" t="shared" si="6" ref="F34:F44">E34/D34</f>
        <v>59210.52631578947</v>
      </c>
      <c r="G34" s="626">
        <v>151</v>
      </c>
      <c r="H34" s="627">
        <v>8852700</v>
      </c>
      <c r="I34" s="624">
        <f aca="true" t="shared" si="7" ref="I34:I44">H34/G34</f>
        <v>58627.15231788079</v>
      </c>
      <c r="J34" s="626"/>
      <c r="K34" s="627"/>
      <c r="L34" s="628"/>
      <c r="M34" s="282">
        <v>1</v>
      </c>
      <c r="N34" s="250">
        <v>147300</v>
      </c>
      <c r="O34" s="250">
        <f aca="true" t="shared" si="8" ref="O34:O45">N34</f>
        <v>147300</v>
      </c>
    </row>
    <row r="35" spans="2:15" s="23" customFormat="1" ht="14.25" customHeight="1">
      <c r="B35" s="208"/>
      <c r="C35" s="638" t="s">
        <v>112</v>
      </c>
      <c r="D35" s="284">
        <v>152</v>
      </c>
      <c r="E35" s="228">
        <v>8750000</v>
      </c>
      <c r="F35" s="256">
        <f t="shared" si="6"/>
        <v>57565.78947368421</v>
      </c>
      <c r="G35" s="622">
        <v>149</v>
      </c>
      <c r="H35" s="627">
        <f>8602700-K35</f>
        <v>8487700</v>
      </c>
      <c r="I35" s="624">
        <f t="shared" si="7"/>
        <v>56964.42953020134</v>
      </c>
      <c r="J35" s="626">
        <v>2</v>
      </c>
      <c r="K35" s="627">
        <v>115000</v>
      </c>
      <c r="L35" s="628">
        <f>K35/2</f>
        <v>57500</v>
      </c>
      <c r="M35" s="284">
        <v>1</v>
      </c>
      <c r="N35" s="250">
        <v>147300</v>
      </c>
      <c r="O35" s="250">
        <f t="shared" si="8"/>
        <v>147300</v>
      </c>
    </row>
    <row r="36" spans="2:15" s="23" customFormat="1" ht="14.25" customHeight="1">
      <c r="B36" s="208"/>
      <c r="C36" s="638" t="s">
        <v>113</v>
      </c>
      <c r="D36" s="282">
        <v>152</v>
      </c>
      <c r="E36" s="228">
        <v>8850000</v>
      </c>
      <c r="F36" s="256">
        <f t="shared" si="6"/>
        <v>58223.68421052631</v>
      </c>
      <c r="G36" s="626">
        <v>149</v>
      </c>
      <c r="H36" s="627">
        <v>8587700</v>
      </c>
      <c r="I36" s="624">
        <f t="shared" si="7"/>
        <v>57635.57046979866</v>
      </c>
      <c r="J36" s="626">
        <v>2</v>
      </c>
      <c r="K36" s="627">
        <v>115000</v>
      </c>
      <c r="L36" s="628">
        <f>K36/2</f>
        <v>57500</v>
      </c>
      <c r="M36" s="282">
        <v>1</v>
      </c>
      <c r="N36" s="250">
        <v>147300</v>
      </c>
      <c r="O36" s="250">
        <f t="shared" si="8"/>
        <v>147300</v>
      </c>
    </row>
    <row r="37" spans="2:15" s="23" customFormat="1" ht="14.25" customHeight="1">
      <c r="B37" s="208"/>
      <c r="C37" s="638" t="s">
        <v>114</v>
      </c>
      <c r="D37" s="284">
        <v>152</v>
      </c>
      <c r="E37" s="228">
        <v>8850000</v>
      </c>
      <c r="F37" s="256">
        <f t="shared" si="6"/>
        <v>58223.68421052631</v>
      </c>
      <c r="G37" s="622">
        <v>149</v>
      </c>
      <c r="H37" s="627">
        <v>8587700</v>
      </c>
      <c r="I37" s="624">
        <f t="shared" si="7"/>
        <v>57635.57046979866</v>
      </c>
      <c r="J37" s="626">
        <v>2</v>
      </c>
      <c r="K37" s="627">
        <v>115000</v>
      </c>
      <c r="L37" s="628">
        <f>K37/2</f>
        <v>57500</v>
      </c>
      <c r="M37" s="284">
        <v>1</v>
      </c>
      <c r="N37" s="250">
        <v>147300</v>
      </c>
      <c r="O37" s="250">
        <f t="shared" si="8"/>
        <v>147300</v>
      </c>
    </row>
    <row r="38" spans="2:15" s="23" customFormat="1" ht="14.25" customHeight="1">
      <c r="B38" s="208"/>
      <c r="C38" s="638" t="s">
        <v>115</v>
      </c>
      <c r="D38" s="282">
        <v>152</v>
      </c>
      <c r="E38" s="228">
        <v>8750000</v>
      </c>
      <c r="F38" s="256">
        <f t="shared" si="6"/>
        <v>57565.78947368421</v>
      </c>
      <c r="G38" s="626">
        <v>148</v>
      </c>
      <c r="H38" s="627">
        <f>8602700-K38</f>
        <v>8411700</v>
      </c>
      <c r="I38" s="624">
        <f t="shared" si="7"/>
        <v>56835.81081081081</v>
      </c>
      <c r="J38" s="626">
        <v>3</v>
      </c>
      <c r="K38" s="627">
        <v>191000</v>
      </c>
      <c r="L38" s="628">
        <f>K38/J38</f>
        <v>63666.666666666664</v>
      </c>
      <c r="M38" s="282">
        <v>1</v>
      </c>
      <c r="N38" s="250">
        <v>147300</v>
      </c>
      <c r="O38" s="250">
        <f t="shared" si="8"/>
        <v>147300</v>
      </c>
    </row>
    <row r="39" spans="2:15" s="23" customFormat="1" ht="14.25" customHeight="1">
      <c r="B39" s="208"/>
      <c r="C39" s="638" t="s">
        <v>116</v>
      </c>
      <c r="D39" s="284">
        <v>152</v>
      </c>
      <c r="E39" s="228">
        <v>8750000</v>
      </c>
      <c r="F39" s="256">
        <f t="shared" si="6"/>
        <v>57565.78947368421</v>
      </c>
      <c r="G39" s="622">
        <v>148</v>
      </c>
      <c r="H39" s="627">
        <f>8602700-K39</f>
        <v>8411700</v>
      </c>
      <c r="I39" s="624">
        <f t="shared" si="7"/>
        <v>56835.81081081081</v>
      </c>
      <c r="J39" s="626">
        <v>3</v>
      </c>
      <c r="K39" s="627">
        <v>191000</v>
      </c>
      <c r="L39" s="628">
        <f aca="true" t="shared" si="9" ref="L39:L44">K39/J39</f>
        <v>63666.666666666664</v>
      </c>
      <c r="M39" s="284">
        <v>1</v>
      </c>
      <c r="N39" s="250">
        <v>147300</v>
      </c>
      <c r="O39" s="250">
        <f t="shared" si="8"/>
        <v>147300</v>
      </c>
    </row>
    <row r="40" spans="2:15" s="23" customFormat="1" ht="14.25" customHeight="1">
      <c r="B40" s="208"/>
      <c r="C40" s="638" t="s">
        <v>117</v>
      </c>
      <c r="D40" s="282">
        <v>152</v>
      </c>
      <c r="E40" s="228">
        <v>8750000</v>
      </c>
      <c r="F40" s="256">
        <f t="shared" si="6"/>
        <v>57565.78947368421</v>
      </c>
      <c r="G40" s="626">
        <v>148</v>
      </c>
      <c r="H40" s="627">
        <f>8602700-K40</f>
        <v>8411700</v>
      </c>
      <c r="I40" s="624">
        <f t="shared" si="7"/>
        <v>56835.81081081081</v>
      </c>
      <c r="J40" s="626">
        <v>3</v>
      </c>
      <c r="K40" s="627">
        <v>191000</v>
      </c>
      <c r="L40" s="628">
        <f t="shared" si="9"/>
        <v>63666.666666666664</v>
      </c>
      <c r="M40" s="282">
        <v>1</v>
      </c>
      <c r="N40" s="250">
        <v>147300</v>
      </c>
      <c r="O40" s="250">
        <f t="shared" si="8"/>
        <v>147300</v>
      </c>
    </row>
    <row r="41" spans="2:15" s="23" customFormat="1" ht="14.25" customHeight="1">
      <c r="B41" s="208"/>
      <c r="C41" s="638" t="s">
        <v>118</v>
      </c>
      <c r="D41" s="284">
        <v>152</v>
      </c>
      <c r="E41" s="228">
        <v>8750000</v>
      </c>
      <c r="F41" s="256">
        <f t="shared" si="6"/>
        <v>57565.78947368421</v>
      </c>
      <c r="G41" s="622">
        <v>146</v>
      </c>
      <c r="H41" s="627">
        <f>8602700-K41</f>
        <v>8296700</v>
      </c>
      <c r="I41" s="624">
        <f t="shared" si="7"/>
        <v>56826.71232876712</v>
      </c>
      <c r="J41" s="626">
        <v>5</v>
      </c>
      <c r="K41" s="627">
        <v>306000</v>
      </c>
      <c r="L41" s="628">
        <f t="shared" si="9"/>
        <v>61200</v>
      </c>
      <c r="M41" s="284">
        <v>1</v>
      </c>
      <c r="N41" s="250">
        <v>147300</v>
      </c>
      <c r="O41" s="250">
        <f t="shared" si="8"/>
        <v>147300</v>
      </c>
    </row>
    <row r="42" spans="2:15" s="23" customFormat="1" ht="14.25" customHeight="1">
      <c r="B42" s="208"/>
      <c r="C42" s="638" t="s">
        <v>119</v>
      </c>
      <c r="D42" s="282">
        <v>152</v>
      </c>
      <c r="E42" s="228">
        <v>8750000</v>
      </c>
      <c r="F42" s="256">
        <f t="shared" si="6"/>
        <v>57565.78947368421</v>
      </c>
      <c r="G42" s="626">
        <v>146</v>
      </c>
      <c r="H42" s="627">
        <f>8602700-K42</f>
        <v>8296700</v>
      </c>
      <c r="I42" s="624">
        <f t="shared" si="7"/>
        <v>56826.71232876712</v>
      </c>
      <c r="J42" s="626">
        <v>5</v>
      </c>
      <c r="K42" s="627">
        <v>306000</v>
      </c>
      <c r="L42" s="628">
        <f t="shared" si="9"/>
        <v>61200</v>
      </c>
      <c r="M42" s="282">
        <v>1</v>
      </c>
      <c r="N42" s="250">
        <v>147300</v>
      </c>
      <c r="O42" s="250">
        <f t="shared" si="8"/>
        <v>147300</v>
      </c>
    </row>
    <row r="43" spans="2:15" s="23" customFormat="1" ht="14.25" customHeight="1">
      <c r="B43" s="208"/>
      <c r="C43" s="638" t="s">
        <v>120</v>
      </c>
      <c r="D43" s="284">
        <v>152</v>
      </c>
      <c r="E43" s="228">
        <v>10575000</v>
      </c>
      <c r="F43" s="256">
        <f t="shared" si="6"/>
        <v>69572.36842105263</v>
      </c>
      <c r="G43" s="622">
        <v>146</v>
      </c>
      <c r="H43" s="627">
        <v>10121700</v>
      </c>
      <c r="I43" s="624">
        <f t="shared" si="7"/>
        <v>69326.71232876713</v>
      </c>
      <c r="J43" s="626">
        <v>5</v>
      </c>
      <c r="K43" s="627">
        <v>306000</v>
      </c>
      <c r="L43" s="628">
        <f t="shared" si="9"/>
        <v>61200</v>
      </c>
      <c r="M43" s="284">
        <v>1</v>
      </c>
      <c r="N43" s="250">
        <v>147300</v>
      </c>
      <c r="O43" s="250">
        <f t="shared" si="8"/>
        <v>147300</v>
      </c>
    </row>
    <row r="44" spans="2:15" s="23" customFormat="1" ht="14.25" customHeight="1">
      <c r="B44" s="208"/>
      <c r="C44" s="638" t="s">
        <v>121</v>
      </c>
      <c r="D44" s="282">
        <v>152</v>
      </c>
      <c r="E44" s="228">
        <v>10425000</v>
      </c>
      <c r="F44" s="256">
        <f t="shared" si="6"/>
        <v>68585.52631578948</v>
      </c>
      <c r="G44" s="626">
        <v>144</v>
      </c>
      <c r="H44" s="627">
        <v>9790954</v>
      </c>
      <c r="I44" s="624">
        <f t="shared" si="7"/>
        <v>67992.73611111111</v>
      </c>
      <c r="J44" s="626">
        <v>7</v>
      </c>
      <c r="K44" s="627">
        <v>486746</v>
      </c>
      <c r="L44" s="628">
        <f t="shared" si="9"/>
        <v>69535.14285714286</v>
      </c>
      <c r="M44" s="282">
        <v>1</v>
      </c>
      <c r="N44" s="250">
        <v>147300</v>
      </c>
      <c r="O44" s="250">
        <f t="shared" si="8"/>
        <v>147300</v>
      </c>
    </row>
    <row r="45" spans="2:15" s="23" customFormat="1" ht="14.25" customHeight="1">
      <c r="B45" s="208"/>
      <c r="C45" s="638" t="s">
        <v>21</v>
      </c>
      <c r="D45" s="282">
        <f aca="true" t="shared" si="10" ref="D45:I45">SUM(D33:D44)</f>
        <v>1824</v>
      </c>
      <c r="E45" s="228">
        <f t="shared" si="10"/>
        <v>109110000</v>
      </c>
      <c r="F45" s="228">
        <f t="shared" si="10"/>
        <v>717828.947368421</v>
      </c>
      <c r="G45" s="626">
        <f t="shared" si="10"/>
        <v>1775</v>
      </c>
      <c r="H45" s="627">
        <f t="shared" si="10"/>
        <v>105019654</v>
      </c>
      <c r="I45" s="627">
        <f t="shared" si="10"/>
        <v>710374.154145339</v>
      </c>
      <c r="J45" s="626">
        <f>SUM(J35:J44)</f>
        <v>37</v>
      </c>
      <c r="K45" s="627">
        <f>SUM(K35:K44)</f>
        <v>2322746</v>
      </c>
      <c r="L45" s="628">
        <f>SUM(L35:L44)</f>
        <v>616635.1428571428</v>
      </c>
      <c r="M45" s="282">
        <f>SUM(M33:M44)</f>
        <v>12</v>
      </c>
      <c r="N45" s="228">
        <f>SUM(N33:N44)</f>
        <v>1767600</v>
      </c>
      <c r="O45" s="250">
        <f t="shared" si="8"/>
        <v>1767600</v>
      </c>
    </row>
    <row r="46" spans="2:15" s="23" customFormat="1" ht="14.25" customHeight="1" thickBot="1">
      <c r="B46" s="208"/>
      <c r="C46" s="639" t="s">
        <v>122</v>
      </c>
      <c r="D46" s="289">
        <v>152</v>
      </c>
      <c r="E46" s="231">
        <f>109110000/12</f>
        <v>9092500</v>
      </c>
      <c r="F46" s="640">
        <f>717829/12</f>
        <v>59819.083333333336</v>
      </c>
      <c r="G46" s="634">
        <v>148</v>
      </c>
      <c r="H46" s="635">
        <v>8751638</v>
      </c>
      <c r="I46" s="636">
        <f>710877/12</f>
        <v>59239.75</v>
      </c>
      <c r="J46" s="634">
        <v>4</v>
      </c>
      <c r="K46" s="635">
        <v>232275</v>
      </c>
      <c r="L46" s="628">
        <v>61664</v>
      </c>
      <c r="M46" s="289">
        <v>1</v>
      </c>
      <c r="N46" s="231">
        <f>N33</f>
        <v>147300</v>
      </c>
      <c r="O46" s="231">
        <f>O33</f>
        <v>147300</v>
      </c>
    </row>
    <row r="47" spans="3:15" s="23" customFormat="1" ht="15">
      <c r="C47" s="1009" t="s">
        <v>986</v>
      </c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58"/>
    </row>
    <row r="48" spans="3:15" ht="12.75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3:15" ht="12.75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3:15" ht="12.75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3:15" ht="16.5">
      <c r="C51" s="995" t="s">
        <v>879</v>
      </c>
      <c r="D51" s="995"/>
      <c r="E51" s="995"/>
      <c r="F51" s="995"/>
      <c r="G51" s="995"/>
      <c r="H51" s="995"/>
      <c r="I51" s="995"/>
      <c r="J51" s="995"/>
      <c r="K51" s="995"/>
      <c r="L51" s="995"/>
      <c r="M51" s="995"/>
      <c r="N51" s="995"/>
      <c r="O51" s="995"/>
    </row>
    <row r="52" spans="3:15" ht="15.75" thickBot="1">
      <c r="C52" s="99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58"/>
      <c r="O52" s="215" t="s">
        <v>59</v>
      </c>
    </row>
    <row r="53" spans="3:15" ht="15" customHeight="1">
      <c r="C53" s="1019" t="s">
        <v>731</v>
      </c>
      <c r="D53" s="1022" t="s">
        <v>21</v>
      </c>
      <c r="E53" s="1023"/>
      <c r="F53" s="1024"/>
      <c r="G53" s="1025" t="s">
        <v>514</v>
      </c>
      <c r="H53" s="1026"/>
      <c r="I53" s="1027"/>
      <c r="J53" s="1028" t="s">
        <v>108</v>
      </c>
      <c r="K53" s="1029"/>
      <c r="L53" s="1030"/>
      <c r="M53" s="1025" t="s">
        <v>109</v>
      </c>
      <c r="N53" s="1026"/>
      <c r="O53" s="1027"/>
    </row>
    <row r="54" spans="3:15" ht="12.75" customHeight="1">
      <c r="C54" s="1020"/>
      <c r="D54" s="1017" t="s">
        <v>62</v>
      </c>
      <c r="E54" s="1031" t="s">
        <v>513</v>
      </c>
      <c r="F54" s="1033" t="s">
        <v>572</v>
      </c>
      <c r="G54" s="1017" t="s">
        <v>62</v>
      </c>
      <c r="H54" s="1031" t="s">
        <v>513</v>
      </c>
      <c r="I54" s="1033" t="s">
        <v>572</v>
      </c>
      <c r="J54" s="1017" t="s">
        <v>62</v>
      </c>
      <c r="K54" s="1031" t="s">
        <v>513</v>
      </c>
      <c r="L54" s="1033" t="s">
        <v>572</v>
      </c>
      <c r="M54" s="1017" t="s">
        <v>62</v>
      </c>
      <c r="N54" s="1031" t="s">
        <v>513</v>
      </c>
      <c r="O54" s="1033" t="s">
        <v>572</v>
      </c>
    </row>
    <row r="55" spans="3:15" ht="13.5" thickBot="1">
      <c r="C55" s="1021"/>
      <c r="D55" s="1018"/>
      <c r="E55" s="1032"/>
      <c r="F55" s="1034"/>
      <c r="G55" s="1018"/>
      <c r="H55" s="1032"/>
      <c r="I55" s="1034"/>
      <c r="J55" s="1018"/>
      <c r="K55" s="1032"/>
      <c r="L55" s="1034"/>
      <c r="M55" s="1018"/>
      <c r="N55" s="1032"/>
      <c r="O55" s="1034"/>
    </row>
    <row r="56" spans="3:15" ht="15">
      <c r="C56" s="216" t="s">
        <v>110</v>
      </c>
      <c r="D56" s="78">
        <v>152</v>
      </c>
      <c r="E56" s="65">
        <v>10393314</v>
      </c>
      <c r="F56" s="243">
        <f>E56/D56</f>
        <v>68377.06578947368</v>
      </c>
      <c r="G56" s="267">
        <v>151</v>
      </c>
      <c r="H56" s="244">
        <f>E56-N56</f>
        <v>10221489</v>
      </c>
      <c r="I56" s="245">
        <f>H56/G56</f>
        <v>67691.98013245034</v>
      </c>
      <c r="J56" s="267"/>
      <c r="K56" s="244"/>
      <c r="L56" s="245"/>
      <c r="M56" s="64">
        <v>1</v>
      </c>
      <c r="N56" s="65">
        <v>171825</v>
      </c>
      <c r="O56" s="65">
        <f>N56</f>
        <v>171825</v>
      </c>
    </row>
    <row r="57" spans="3:15" ht="15">
      <c r="C57" s="217" t="s">
        <v>111</v>
      </c>
      <c r="D57" s="78">
        <v>152</v>
      </c>
      <c r="E57" s="69">
        <v>10498500</v>
      </c>
      <c r="F57" s="243">
        <f aca="true" t="shared" si="11" ref="F57:F67">E57/D57</f>
        <v>69069.07894736843</v>
      </c>
      <c r="G57" s="268">
        <v>151</v>
      </c>
      <c r="H57" s="244">
        <f>E57-N57</f>
        <v>10326675</v>
      </c>
      <c r="I57" s="245">
        <f aca="true" t="shared" si="12" ref="I57:I67">H57/G57</f>
        <v>68388.5761589404</v>
      </c>
      <c r="J57" s="268"/>
      <c r="K57" s="246"/>
      <c r="L57" s="247"/>
      <c r="M57" s="68">
        <v>1</v>
      </c>
      <c r="N57" s="65">
        <v>171825</v>
      </c>
      <c r="O57" s="65">
        <f aca="true" t="shared" si="13" ref="O57:O67">N57</f>
        <v>171825</v>
      </c>
    </row>
    <row r="58" spans="3:15" ht="15.75">
      <c r="C58" s="217" t="s">
        <v>112</v>
      </c>
      <c r="D58" s="78">
        <v>152</v>
      </c>
      <c r="E58" s="69">
        <v>10206875</v>
      </c>
      <c r="F58" s="243">
        <f t="shared" si="11"/>
        <v>67150.49342105263</v>
      </c>
      <c r="G58" s="267">
        <v>149</v>
      </c>
      <c r="H58" s="244">
        <f>E58-N58-K58</f>
        <v>9904254</v>
      </c>
      <c r="I58" s="245">
        <f t="shared" si="12"/>
        <v>66471.5033557047</v>
      </c>
      <c r="J58" s="626">
        <v>2</v>
      </c>
      <c r="K58" s="246">
        <v>130796</v>
      </c>
      <c r="L58" s="247">
        <f>K58/J58</f>
        <v>65398</v>
      </c>
      <c r="M58" s="64">
        <v>1</v>
      </c>
      <c r="N58" s="65">
        <v>171825</v>
      </c>
      <c r="O58" s="65">
        <f t="shared" si="13"/>
        <v>171825</v>
      </c>
    </row>
    <row r="59" spans="3:15" ht="15.75">
      <c r="C59" s="217" t="s">
        <v>113</v>
      </c>
      <c r="D59" s="78">
        <v>152</v>
      </c>
      <c r="E59" s="69">
        <v>10323525</v>
      </c>
      <c r="F59" s="243">
        <f t="shared" si="11"/>
        <v>67917.92763157895</v>
      </c>
      <c r="G59" s="267">
        <v>149</v>
      </c>
      <c r="H59" s="244">
        <f aca="true" t="shared" si="14" ref="H59:H67">E59-N59-K59</f>
        <v>10020904</v>
      </c>
      <c r="I59" s="245">
        <f t="shared" si="12"/>
        <v>67254.38926174496</v>
      </c>
      <c r="J59" s="626">
        <v>2</v>
      </c>
      <c r="K59" s="246">
        <v>130796</v>
      </c>
      <c r="L59" s="247">
        <f aca="true" t="shared" si="15" ref="L59:L67">K59/J59</f>
        <v>65398</v>
      </c>
      <c r="M59" s="68">
        <v>1</v>
      </c>
      <c r="N59" s="65">
        <v>171825</v>
      </c>
      <c r="O59" s="65">
        <f t="shared" si="13"/>
        <v>171825</v>
      </c>
    </row>
    <row r="60" spans="3:15" ht="15.75">
      <c r="C60" s="217" t="s">
        <v>114</v>
      </c>
      <c r="D60" s="78">
        <v>152</v>
      </c>
      <c r="E60" s="69">
        <v>10323525</v>
      </c>
      <c r="F60" s="243">
        <f t="shared" si="11"/>
        <v>67917.92763157895</v>
      </c>
      <c r="G60" s="267">
        <v>149</v>
      </c>
      <c r="H60" s="244">
        <f t="shared" si="14"/>
        <v>10020904</v>
      </c>
      <c r="I60" s="245">
        <f t="shared" si="12"/>
        <v>67254.38926174496</v>
      </c>
      <c r="J60" s="626">
        <v>2</v>
      </c>
      <c r="K60" s="246">
        <v>130796</v>
      </c>
      <c r="L60" s="247">
        <f t="shared" si="15"/>
        <v>65398</v>
      </c>
      <c r="M60" s="64">
        <v>1</v>
      </c>
      <c r="N60" s="65">
        <v>171825</v>
      </c>
      <c r="O60" s="65">
        <f t="shared" si="13"/>
        <v>171825</v>
      </c>
    </row>
    <row r="61" spans="3:15" ht="15.75">
      <c r="C61" s="217" t="s">
        <v>115</v>
      </c>
      <c r="D61" s="78">
        <v>152</v>
      </c>
      <c r="E61" s="69">
        <v>10206890</v>
      </c>
      <c r="F61" s="243">
        <f t="shared" si="11"/>
        <v>67150.59210526316</v>
      </c>
      <c r="G61" s="268">
        <v>148</v>
      </c>
      <c r="H61" s="244">
        <f t="shared" si="14"/>
        <v>9816199</v>
      </c>
      <c r="I61" s="245">
        <f t="shared" si="12"/>
        <v>66325.66891891892</v>
      </c>
      <c r="J61" s="626">
        <v>3</v>
      </c>
      <c r="K61" s="246">
        <v>218866</v>
      </c>
      <c r="L61" s="247">
        <f t="shared" si="15"/>
        <v>72955.33333333333</v>
      </c>
      <c r="M61" s="68">
        <v>1</v>
      </c>
      <c r="N61" s="65">
        <v>171825</v>
      </c>
      <c r="O61" s="65">
        <f t="shared" si="13"/>
        <v>171825</v>
      </c>
    </row>
    <row r="62" spans="3:15" ht="15.75">
      <c r="C62" s="217" t="s">
        <v>116</v>
      </c>
      <c r="D62" s="78">
        <v>152</v>
      </c>
      <c r="E62" s="69">
        <v>10206890</v>
      </c>
      <c r="F62" s="243">
        <f t="shared" si="11"/>
        <v>67150.59210526316</v>
      </c>
      <c r="G62" s="268">
        <v>148</v>
      </c>
      <c r="H62" s="244">
        <f t="shared" si="14"/>
        <v>9816199</v>
      </c>
      <c r="I62" s="245">
        <f t="shared" si="12"/>
        <v>66325.66891891892</v>
      </c>
      <c r="J62" s="626">
        <v>3</v>
      </c>
      <c r="K62" s="246">
        <v>218866</v>
      </c>
      <c r="L62" s="247">
        <f t="shared" si="15"/>
        <v>72955.33333333333</v>
      </c>
      <c r="M62" s="64">
        <v>1</v>
      </c>
      <c r="N62" s="65">
        <v>171825</v>
      </c>
      <c r="O62" s="65">
        <f t="shared" si="13"/>
        <v>171825</v>
      </c>
    </row>
    <row r="63" spans="3:15" ht="15.75">
      <c r="C63" s="217" t="s">
        <v>117</v>
      </c>
      <c r="D63" s="78">
        <v>152</v>
      </c>
      <c r="E63" s="69">
        <v>10206890</v>
      </c>
      <c r="F63" s="243">
        <f t="shared" si="11"/>
        <v>67150.59210526316</v>
      </c>
      <c r="G63" s="268">
        <v>148</v>
      </c>
      <c r="H63" s="244">
        <f t="shared" si="14"/>
        <v>9816199</v>
      </c>
      <c r="I63" s="245">
        <f t="shared" si="12"/>
        <v>66325.66891891892</v>
      </c>
      <c r="J63" s="626">
        <v>3</v>
      </c>
      <c r="K63" s="246">
        <v>218866</v>
      </c>
      <c r="L63" s="247">
        <f t="shared" si="15"/>
        <v>72955.33333333333</v>
      </c>
      <c r="M63" s="68">
        <v>1</v>
      </c>
      <c r="N63" s="65">
        <v>171825</v>
      </c>
      <c r="O63" s="65">
        <f t="shared" si="13"/>
        <v>171825</v>
      </c>
    </row>
    <row r="64" spans="3:15" ht="15.75">
      <c r="C64" s="217" t="s">
        <v>118</v>
      </c>
      <c r="D64" s="78">
        <v>152</v>
      </c>
      <c r="E64" s="69">
        <v>10206890</v>
      </c>
      <c r="F64" s="243">
        <f t="shared" si="11"/>
        <v>67150.59210526316</v>
      </c>
      <c r="G64" s="267">
        <v>146</v>
      </c>
      <c r="H64" s="244">
        <f t="shared" si="14"/>
        <v>9685403</v>
      </c>
      <c r="I64" s="245">
        <f t="shared" si="12"/>
        <v>66338.37671232877</v>
      </c>
      <c r="J64" s="626">
        <v>5</v>
      </c>
      <c r="K64" s="246">
        <v>349662</v>
      </c>
      <c r="L64" s="247">
        <f t="shared" si="15"/>
        <v>69932.4</v>
      </c>
      <c r="M64" s="64">
        <v>1</v>
      </c>
      <c r="N64" s="65">
        <v>171825</v>
      </c>
      <c r="O64" s="65">
        <f t="shared" si="13"/>
        <v>171825</v>
      </c>
    </row>
    <row r="65" spans="3:15" ht="15.75">
      <c r="C65" s="217" t="s">
        <v>119</v>
      </c>
      <c r="D65" s="78">
        <v>152</v>
      </c>
      <c r="E65" s="69">
        <v>10206890</v>
      </c>
      <c r="F65" s="243">
        <f t="shared" si="11"/>
        <v>67150.59210526316</v>
      </c>
      <c r="G65" s="267">
        <v>146</v>
      </c>
      <c r="H65" s="244">
        <f t="shared" si="14"/>
        <v>9685403</v>
      </c>
      <c r="I65" s="245">
        <f t="shared" si="12"/>
        <v>66338.37671232877</v>
      </c>
      <c r="J65" s="626">
        <v>5</v>
      </c>
      <c r="K65" s="246">
        <v>349662</v>
      </c>
      <c r="L65" s="247">
        <f t="shared" si="15"/>
        <v>69932.4</v>
      </c>
      <c r="M65" s="68">
        <v>1</v>
      </c>
      <c r="N65" s="65">
        <v>171825</v>
      </c>
      <c r="O65" s="65">
        <f t="shared" si="13"/>
        <v>171825</v>
      </c>
    </row>
    <row r="66" spans="3:15" ht="15.75">
      <c r="C66" s="217" t="s">
        <v>120</v>
      </c>
      <c r="D66" s="78">
        <v>152</v>
      </c>
      <c r="E66" s="69">
        <v>12337393</v>
      </c>
      <c r="F66" s="243">
        <f t="shared" si="11"/>
        <v>81167.05921052632</v>
      </c>
      <c r="G66" s="267">
        <v>146</v>
      </c>
      <c r="H66" s="244">
        <f t="shared" si="14"/>
        <v>11815906</v>
      </c>
      <c r="I66" s="245">
        <f t="shared" si="12"/>
        <v>80930.86301369863</v>
      </c>
      <c r="J66" s="626">
        <v>5</v>
      </c>
      <c r="K66" s="246">
        <v>349662</v>
      </c>
      <c r="L66" s="247">
        <f t="shared" si="15"/>
        <v>69932.4</v>
      </c>
      <c r="M66" s="64">
        <v>1</v>
      </c>
      <c r="N66" s="65">
        <v>171825</v>
      </c>
      <c r="O66" s="65">
        <f t="shared" si="13"/>
        <v>171825</v>
      </c>
    </row>
    <row r="67" spans="3:15" ht="15.75">
      <c r="C67" s="217" t="s">
        <v>121</v>
      </c>
      <c r="D67" s="78">
        <v>152</v>
      </c>
      <c r="E67" s="69">
        <v>12162418</v>
      </c>
      <c r="F67" s="243">
        <f t="shared" si="11"/>
        <v>80015.90789473684</v>
      </c>
      <c r="G67" s="268">
        <v>144</v>
      </c>
      <c r="H67" s="244">
        <f t="shared" si="14"/>
        <v>11430091</v>
      </c>
      <c r="I67" s="245">
        <f t="shared" si="12"/>
        <v>79375.63194444444</v>
      </c>
      <c r="J67" s="626">
        <v>7</v>
      </c>
      <c r="K67" s="246">
        <v>560502</v>
      </c>
      <c r="L67" s="247">
        <f t="shared" si="15"/>
        <v>80071.71428571429</v>
      </c>
      <c r="M67" s="68">
        <v>1</v>
      </c>
      <c r="N67" s="65">
        <v>171825</v>
      </c>
      <c r="O67" s="65">
        <f t="shared" si="13"/>
        <v>171825</v>
      </c>
    </row>
    <row r="68" spans="3:15" ht="15.75">
      <c r="C68" s="218" t="s">
        <v>21</v>
      </c>
      <c r="D68" s="80">
        <f aca="true" t="shared" si="16" ref="D68:I68">SUM(D56:D67)</f>
        <v>1824</v>
      </c>
      <c r="E68" s="102">
        <f t="shared" si="16"/>
        <v>127280000</v>
      </c>
      <c r="F68" s="102">
        <f t="shared" si="16"/>
        <v>837368.4210526315</v>
      </c>
      <c r="G68" s="268">
        <f t="shared" si="16"/>
        <v>1775</v>
      </c>
      <c r="H68" s="246">
        <f t="shared" si="16"/>
        <v>122559626</v>
      </c>
      <c r="I68" s="246">
        <f t="shared" si="16"/>
        <v>829021.0933101426</v>
      </c>
      <c r="J68" s="626">
        <f>SUM(J58:J67)</f>
        <v>37</v>
      </c>
      <c r="K68" s="246">
        <f>SUM(K58:K67)</f>
        <v>2658474</v>
      </c>
      <c r="L68" s="247">
        <f>SUM(L58:L67)</f>
        <v>704928.9142857143</v>
      </c>
      <c r="M68" s="103">
        <f>SUM(M56:M67)</f>
        <v>12</v>
      </c>
      <c r="N68" s="102">
        <f>SUM(N56:N67)</f>
        <v>2061900</v>
      </c>
      <c r="O68" s="102">
        <f>SUM(O56:O67)</f>
        <v>2061900</v>
      </c>
    </row>
    <row r="69" spans="3:15" ht="16.5" thickBot="1">
      <c r="C69" s="219" t="s">
        <v>122</v>
      </c>
      <c r="D69" s="82">
        <v>152</v>
      </c>
      <c r="E69" s="98">
        <f>E68/12</f>
        <v>10606666.666666666</v>
      </c>
      <c r="F69" s="98">
        <f>F68/12</f>
        <v>69780.70175438595</v>
      </c>
      <c r="G69" s="269">
        <v>148</v>
      </c>
      <c r="H69" s="248">
        <f>H68/12</f>
        <v>10213302.166666666</v>
      </c>
      <c r="I69" s="248">
        <f>I68/12</f>
        <v>69085.09110917855</v>
      </c>
      <c r="J69" s="634">
        <v>4</v>
      </c>
      <c r="K69" s="248">
        <v>265847</v>
      </c>
      <c r="L69" s="249">
        <v>70493</v>
      </c>
      <c r="M69" s="104">
        <v>1</v>
      </c>
      <c r="N69" s="98">
        <f>N68/12</f>
        <v>171825</v>
      </c>
      <c r="O69" s="98">
        <f>O68/12</f>
        <v>171825</v>
      </c>
    </row>
    <row r="70" spans="3:15" ht="15">
      <c r="C70" s="1009" t="s">
        <v>986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58"/>
    </row>
    <row r="71" spans="3:15" ht="12.75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7" ht="12.75">
      <c r="I77" s="685"/>
    </row>
  </sheetData>
  <sheetProtection/>
  <mergeCells count="58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" sqref="F1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763" t="s">
        <v>925</v>
      </c>
    </row>
    <row r="3" spans="1:7" ht="18" customHeight="1">
      <c r="A3" s="1035" t="s">
        <v>760</v>
      </c>
      <c r="B3" s="1035"/>
      <c r="C3" s="1035"/>
      <c r="D3" s="1035"/>
      <c r="E3" s="1035"/>
      <c r="F3" s="1035"/>
      <c r="G3" s="293"/>
    </row>
    <row r="4" spans="1:6" ht="18" customHeight="1" thickBot="1">
      <c r="A4" s="448"/>
      <c r="B4" s="443"/>
      <c r="C4" s="443"/>
      <c r="D4" s="443"/>
      <c r="E4" s="443"/>
      <c r="F4" s="446" t="s">
        <v>59</v>
      </c>
    </row>
    <row r="5" spans="1:6" ht="19.5" customHeight="1" thickBot="1">
      <c r="A5" s="1036"/>
      <c r="B5" s="1037"/>
      <c r="C5" s="1040" t="s">
        <v>896</v>
      </c>
      <c r="D5" s="1041"/>
      <c r="E5" s="1040" t="s">
        <v>897</v>
      </c>
      <c r="F5" s="1041"/>
    </row>
    <row r="6" spans="1:6" ht="19.5" customHeight="1" thickBot="1">
      <c r="A6" s="1038"/>
      <c r="B6" s="1039"/>
      <c r="C6" s="449" t="s">
        <v>755</v>
      </c>
      <c r="D6" s="450" t="s">
        <v>741</v>
      </c>
      <c r="E6" s="449" t="s">
        <v>755</v>
      </c>
      <c r="F6" s="450" t="s">
        <v>741</v>
      </c>
    </row>
    <row r="7" spans="1:6" ht="19.5" customHeight="1">
      <c r="A7" s="1042" t="s">
        <v>756</v>
      </c>
      <c r="B7" s="444" t="s">
        <v>757</v>
      </c>
      <c r="C7" s="617">
        <v>45292</v>
      </c>
      <c r="D7" s="618">
        <v>31750</v>
      </c>
      <c r="E7" s="617">
        <v>48224</v>
      </c>
      <c r="F7" s="618">
        <v>33805</v>
      </c>
    </row>
    <row r="8" spans="1:6" ht="19.5" customHeight="1" thickBot="1">
      <c r="A8" s="1043"/>
      <c r="B8" s="445" t="s">
        <v>758</v>
      </c>
      <c r="C8" s="619">
        <v>107802</v>
      </c>
      <c r="D8" s="620">
        <v>77399</v>
      </c>
      <c r="E8" s="619">
        <v>118545</v>
      </c>
      <c r="F8" s="620">
        <v>83100</v>
      </c>
    </row>
    <row r="9" spans="1:6" ht="19.5" customHeight="1">
      <c r="A9" s="1044" t="s">
        <v>759</v>
      </c>
      <c r="B9" s="447" t="s">
        <v>757</v>
      </c>
      <c r="C9" s="617">
        <v>135163</v>
      </c>
      <c r="D9" s="618">
        <v>96579</v>
      </c>
      <c r="E9" s="617">
        <v>146236</v>
      </c>
      <c r="F9" s="618">
        <v>102512</v>
      </c>
    </row>
    <row r="10" spans="1:6" ht="19.5" customHeight="1" thickBot="1">
      <c r="A10" s="1045"/>
      <c r="B10" s="445" t="s">
        <v>758</v>
      </c>
      <c r="C10" s="619">
        <v>135163</v>
      </c>
      <c r="D10" s="620">
        <v>96579</v>
      </c>
      <c r="E10" s="619">
        <v>146236</v>
      </c>
      <c r="F10" s="620">
        <v>102512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M43"/>
  <sheetViews>
    <sheetView showGridLines="0" view="pageBreakPreview" zoomScale="98" zoomScaleSheetLayoutView="98" zoomScalePageLayoutView="0" workbookViewId="0" topLeftCell="A1">
      <selection activeCell="L2" sqref="L2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3" customFormat="1" ht="20.25" customHeight="1">
      <c r="B2" s="1046" t="s">
        <v>559</v>
      </c>
      <c r="C2" s="1046"/>
      <c r="D2" s="1046"/>
      <c r="E2" s="1046"/>
      <c r="F2" s="1046"/>
      <c r="G2" s="1046"/>
      <c r="H2" s="1046"/>
      <c r="I2" s="1046"/>
      <c r="J2" s="1046"/>
      <c r="K2" s="57"/>
      <c r="L2" s="764" t="s">
        <v>707</v>
      </c>
    </row>
    <row r="3" spans="2:13" s="23" customFormat="1" ht="15.75" thickBot="1">
      <c r="B3" s="58"/>
      <c r="C3" s="59"/>
      <c r="D3" s="59"/>
      <c r="E3" s="59"/>
      <c r="F3" s="59"/>
      <c r="G3" s="58"/>
      <c r="H3" s="58"/>
      <c r="I3" s="58"/>
      <c r="J3" s="60" t="s">
        <v>59</v>
      </c>
      <c r="K3" s="58"/>
      <c r="L3" s="60"/>
      <c r="M3" s="53"/>
    </row>
    <row r="4" spans="2:13" s="23" customFormat="1" ht="30" customHeight="1">
      <c r="B4" s="1047" t="s">
        <v>560</v>
      </c>
      <c r="C4" s="1048" t="s">
        <v>872</v>
      </c>
      <c r="D4" s="1049"/>
      <c r="E4" s="1049"/>
      <c r="F4" s="1050"/>
      <c r="G4" s="1049" t="s">
        <v>873</v>
      </c>
      <c r="H4" s="1049"/>
      <c r="I4" s="1049"/>
      <c r="J4" s="1050"/>
      <c r="K4" s="61"/>
      <c r="L4" s="61"/>
      <c r="M4" s="53"/>
    </row>
    <row r="5" spans="2:13" s="23" customFormat="1" ht="48" thickBot="1">
      <c r="B5" s="1012"/>
      <c r="C5" s="641" t="s">
        <v>564</v>
      </c>
      <c r="D5" s="112" t="s">
        <v>519</v>
      </c>
      <c r="E5" s="112" t="s">
        <v>562</v>
      </c>
      <c r="F5" s="113" t="s">
        <v>563</v>
      </c>
      <c r="G5" s="641" t="s">
        <v>564</v>
      </c>
      <c r="H5" s="112" t="s">
        <v>519</v>
      </c>
      <c r="I5" s="112" t="s">
        <v>562</v>
      </c>
      <c r="J5" s="113" t="s">
        <v>563</v>
      </c>
      <c r="K5" s="62"/>
      <c r="L5" s="62"/>
      <c r="M5" s="53"/>
    </row>
    <row r="6" spans="2:13" s="23" customFormat="1" ht="16.5" thickBot="1">
      <c r="B6" s="642"/>
      <c r="C6" s="226" t="s">
        <v>565</v>
      </c>
      <c r="D6" s="107">
        <v>1</v>
      </c>
      <c r="E6" s="107">
        <v>2</v>
      </c>
      <c r="F6" s="108">
        <v>3</v>
      </c>
      <c r="G6" s="226" t="s">
        <v>565</v>
      </c>
      <c r="H6" s="107">
        <v>1</v>
      </c>
      <c r="I6" s="107">
        <v>2</v>
      </c>
      <c r="J6" s="108">
        <v>3</v>
      </c>
      <c r="K6" s="62"/>
      <c r="L6" s="62"/>
      <c r="M6" s="53"/>
    </row>
    <row r="7" spans="2:13" s="23" customFormat="1" ht="15.75">
      <c r="B7" s="181" t="s">
        <v>110</v>
      </c>
      <c r="C7" s="643">
        <v>58174</v>
      </c>
      <c r="D7" s="250">
        <v>24932</v>
      </c>
      <c r="E7" s="250">
        <v>16621</v>
      </c>
      <c r="F7" s="257">
        <v>2</v>
      </c>
      <c r="G7" s="281">
        <v>63200</v>
      </c>
      <c r="H7" s="250">
        <v>26667</v>
      </c>
      <c r="I7" s="250">
        <v>18267</v>
      </c>
      <c r="J7" s="257">
        <v>2</v>
      </c>
      <c r="K7" s="66"/>
      <c r="L7" s="66"/>
      <c r="M7" s="53"/>
    </row>
    <row r="8" spans="2:13" s="23" customFormat="1" ht="15.75">
      <c r="B8" s="644" t="s">
        <v>111</v>
      </c>
      <c r="C8" s="643">
        <v>58940</v>
      </c>
      <c r="D8" s="228">
        <v>25260</v>
      </c>
      <c r="E8" s="228">
        <v>16840</v>
      </c>
      <c r="F8" s="230">
        <v>2</v>
      </c>
      <c r="G8" s="281">
        <v>63200</v>
      </c>
      <c r="H8" s="250">
        <v>26667</v>
      </c>
      <c r="I8" s="250">
        <v>18267</v>
      </c>
      <c r="J8" s="230">
        <v>2</v>
      </c>
      <c r="K8" s="66"/>
      <c r="L8" s="66"/>
      <c r="M8" s="53"/>
    </row>
    <row r="9" spans="2:13" s="23" customFormat="1" ht="15.75">
      <c r="B9" s="644" t="s">
        <v>112</v>
      </c>
      <c r="C9" s="643">
        <v>63595</v>
      </c>
      <c r="D9" s="228">
        <v>27255</v>
      </c>
      <c r="E9" s="228">
        <v>18170</v>
      </c>
      <c r="F9" s="257">
        <v>2</v>
      </c>
      <c r="G9" s="281">
        <v>63200</v>
      </c>
      <c r="H9" s="250">
        <v>26667</v>
      </c>
      <c r="I9" s="250">
        <v>18267</v>
      </c>
      <c r="J9" s="257">
        <v>2</v>
      </c>
      <c r="K9" s="66"/>
      <c r="L9" s="66"/>
      <c r="M9" s="53"/>
    </row>
    <row r="10" spans="2:13" s="23" customFormat="1" ht="15.75">
      <c r="B10" s="644" t="s">
        <v>113</v>
      </c>
      <c r="C10" s="643">
        <v>60941</v>
      </c>
      <c r="D10" s="228">
        <v>26117</v>
      </c>
      <c r="E10" s="228">
        <v>17412</v>
      </c>
      <c r="F10" s="230">
        <v>2</v>
      </c>
      <c r="G10" s="281">
        <v>63200</v>
      </c>
      <c r="H10" s="250">
        <v>26667</v>
      </c>
      <c r="I10" s="250">
        <v>18267</v>
      </c>
      <c r="J10" s="230">
        <v>2</v>
      </c>
      <c r="K10" s="66"/>
      <c r="L10" s="66"/>
      <c r="M10" s="53"/>
    </row>
    <row r="11" spans="2:13" s="23" customFormat="1" ht="15.75">
      <c r="B11" s="644" t="s">
        <v>114</v>
      </c>
      <c r="C11" s="643">
        <v>60105</v>
      </c>
      <c r="D11" s="228">
        <v>25759</v>
      </c>
      <c r="E11" s="228">
        <v>17173</v>
      </c>
      <c r="F11" s="257">
        <v>2</v>
      </c>
      <c r="G11" s="281">
        <v>63200</v>
      </c>
      <c r="H11" s="250">
        <v>26667</v>
      </c>
      <c r="I11" s="250">
        <v>18267</v>
      </c>
      <c r="J11" s="257">
        <v>2</v>
      </c>
      <c r="K11" s="66"/>
      <c r="L11" s="66"/>
      <c r="M11" s="53"/>
    </row>
    <row r="12" spans="2:13" s="23" customFormat="1" ht="15.75">
      <c r="B12" s="644" t="s">
        <v>115</v>
      </c>
      <c r="C12" s="643">
        <v>62926</v>
      </c>
      <c r="D12" s="228">
        <v>26968</v>
      </c>
      <c r="E12" s="228">
        <v>17979</v>
      </c>
      <c r="F12" s="230">
        <v>2</v>
      </c>
      <c r="G12" s="281">
        <v>63200</v>
      </c>
      <c r="H12" s="250">
        <v>26667</v>
      </c>
      <c r="I12" s="250">
        <v>18267</v>
      </c>
      <c r="J12" s="230">
        <v>2</v>
      </c>
      <c r="K12" s="66"/>
      <c r="L12" s="66"/>
      <c r="M12" s="53"/>
    </row>
    <row r="13" spans="2:13" s="23" customFormat="1" ht="15.75">
      <c r="B13" s="644" t="s">
        <v>116</v>
      </c>
      <c r="C13" s="643">
        <v>62707</v>
      </c>
      <c r="D13" s="228">
        <v>26875</v>
      </c>
      <c r="E13" s="228">
        <v>17916</v>
      </c>
      <c r="F13" s="257">
        <v>2</v>
      </c>
      <c r="G13" s="281">
        <v>63200</v>
      </c>
      <c r="H13" s="250">
        <v>26667</v>
      </c>
      <c r="I13" s="250">
        <v>18267</v>
      </c>
      <c r="J13" s="257">
        <v>2</v>
      </c>
      <c r="K13" s="66"/>
      <c r="L13" s="66"/>
      <c r="M13" s="53"/>
    </row>
    <row r="14" spans="2:13" s="23" customFormat="1" ht="15.75">
      <c r="B14" s="644" t="s">
        <v>117</v>
      </c>
      <c r="C14" s="643">
        <v>62804</v>
      </c>
      <c r="D14" s="228">
        <v>26916</v>
      </c>
      <c r="E14" s="228">
        <v>17944</v>
      </c>
      <c r="F14" s="230">
        <v>2</v>
      </c>
      <c r="G14" s="281">
        <v>63200</v>
      </c>
      <c r="H14" s="250">
        <v>26667</v>
      </c>
      <c r="I14" s="250">
        <v>18267</v>
      </c>
      <c r="J14" s="230">
        <v>2</v>
      </c>
      <c r="K14" s="66"/>
      <c r="L14" s="66"/>
      <c r="M14" s="53"/>
    </row>
    <row r="15" spans="2:13" s="23" customFormat="1" ht="15.75">
      <c r="B15" s="644" t="s">
        <v>118</v>
      </c>
      <c r="C15" s="643">
        <v>62856</v>
      </c>
      <c r="D15" s="228">
        <v>26938</v>
      </c>
      <c r="E15" s="228">
        <v>17959</v>
      </c>
      <c r="F15" s="257">
        <v>2</v>
      </c>
      <c r="G15" s="281">
        <v>63200</v>
      </c>
      <c r="H15" s="250">
        <v>26667</v>
      </c>
      <c r="I15" s="250">
        <v>18267</v>
      </c>
      <c r="J15" s="257">
        <v>2</v>
      </c>
      <c r="K15" s="66"/>
      <c r="L15" s="66"/>
      <c r="M15" s="53"/>
    </row>
    <row r="16" spans="2:13" s="23" customFormat="1" ht="15.75">
      <c r="B16" s="644" t="s">
        <v>119</v>
      </c>
      <c r="C16" s="643">
        <v>62531</v>
      </c>
      <c r="D16" s="228">
        <v>26799</v>
      </c>
      <c r="E16" s="228">
        <v>17866</v>
      </c>
      <c r="F16" s="230">
        <v>2</v>
      </c>
      <c r="G16" s="281">
        <v>63200</v>
      </c>
      <c r="H16" s="250">
        <v>26667</v>
      </c>
      <c r="I16" s="250">
        <v>18267</v>
      </c>
      <c r="J16" s="230">
        <v>2</v>
      </c>
      <c r="K16" s="66"/>
      <c r="L16" s="66"/>
      <c r="M16" s="53"/>
    </row>
    <row r="17" spans="2:13" s="23" customFormat="1" ht="15.75">
      <c r="B17" s="644" t="s">
        <v>120</v>
      </c>
      <c r="C17" s="643">
        <v>63201</v>
      </c>
      <c r="D17" s="228">
        <v>26667</v>
      </c>
      <c r="E17" s="228">
        <v>18267</v>
      </c>
      <c r="F17" s="257">
        <v>2</v>
      </c>
      <c r="G17" s="281">
        <v>63200</v>
      </c>
      <c r="H17" s="250">
        <v>26667</v>
      </c>
      <c r="I17" s="250">
        <v>18267</v>
      </c>
      <c r="J17" s="257">
        <v>2</v>
      </c>
      <c r="K17" s="66"/>
      <c r="L17" s="66"/>
      <c r="M17" s="53"/>
    </row>
    <row r="18" spans="2:13" s="23" customFormat="1" ht="16.5" thickBot="1">
      <c r="B18" s="645" t="s">
        <v>121</v>
      </c>
      <c r="C18" s="643">
        <v>62986</v>
      </c>
      <c r="D18" s="231">
        <v>26994</v>
      </c>
      <c r="E18" s="231">
        <v>17996</v>
      </c>
      <c r="F18" s="230">
        <v>2</v>
      </c>
      <c r="G18" s="281">
        <v>63200</v>
      </c>
      <c r="H18" s="250">
        <v>26667</v>
      </c>
      <c r="I18" s="250">
        <v>18267</v>
      </c>
      <c r="J18" s="230">
        <v>2</v>
      </c>
      <c r="K18" s="66"/>
      <c r="L18" s="66"/>
      <c r="M18" s="53"/>
    </row>
    <row r="19" spans="2:13" s="23" customFormat="1" ht="16.5" thickBot="1">
      <c r="B19" s="646" t="s">
        <v>21</v>
      </c>
      <c r="C19" s="647">
        <f aca="true" t="shared" si="0" ref="C19:J19">SUM(C7:C18)</f>
        <v>741766</v>
      </c>
      <c r="D19" s="648">
        <f t="shared" si="0"/>
        <v>317480</v>
      </c>
      <c r="E19" s="648">
        <f t="shared" si="0"/>
        <v>212143</v>
      </c>
      <c r="F19" s="649">
        <f t="shared" si="0"/>
        <v>24</v>
      </c>
      <c r="G19" s="650">
        <f t="shared" si="0"/>
        <v>758400</v>
      </c>
      <c r="H19" s="648">
        <f t="shared" si="0"/>
        <v>320004</v>
      </c>
      <c r="I19" s="648">
        <f t="shared" si="0"/>
        <v>219204</v>
      </c>
      <c r="J19" s="649">
        <f t="shared" si="0"/>
        <v>24</v>
      </c>
      <c r="K19" s="66"/>
      <c r="L19" s="66"/>
      <c r="M19" s="53"/>
    </row>
    <row r="20" spans="2:13" s="23" customFormat="1" ht="16.5" thickBot="1">
      <c r="B20" s="651" t="s">
        <v>122</v>
      </c>
      <c r="C20" s="652">
        <f>C19/12</f>
        <v>61813.833333333336</v>
      </c>
      <c r="D20" s="652">
        <f>D19/12</f>
        <v>26456.666666666668</v>
      </c>
      <c r="E20" s="652">
        <f>E19/12</f>
        <v>17678.583333333332</v>
      </c>
      <c r="F20" s="654">
        <v>2</v>
      </c>
      <c r="G20" s="652">
        <f>G19/12</f>
        <v>63200</v>
      </c>
      <c r="H20" s="652">
        <f>H19/12</f>
        <v>26667</v>
      </c>
      <c r="I20" s="652">
        <f>I19/12</f>
        <v>18267</v>
      </c>
      <c r="J20" s="654">
        <v>2</v>
      </c>
      <c r="K20" s="66"/>
      <c r="L20" s="66"/>
      <c r="M20" s="53"/>
    </row>
    <row r="21" spans="2:13" s="23" customFormat="1" ht="15.75">
      <c r="B21" s="49"/>
      <c r="C21" s="730"/>
      <c r="D21" s="730"/>
      <c r="E21" s="730"/>
      <c r="F21" s="730"/>
      <c r="G21" s="730"/>
      <c r="H21" s="730"/>
      <c r="I21" s="730"/>
      <c r="J21" s="730"/>
      <c r="K21" s="66"/>
      <c r="L21" s="66"/>
      <c r="M21" s="53"/>
    </row>
    <row r="22" spans="2:12" s="23" customFormat="1" ht="20.25" customHeight="1">
      <c r="B22" s="1046" t="s">
        <v>561</v>
      </c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</row>
    <row r="23" spans="2:12" s="23" customFormat="1" ht="15.75" thickBot="1">
      <c r="B23" s="75"/>
      <c r="C23" s="76"/>
      <c r="D23" s="76"/>
      <c r="E23" s="76"/>
      <c r="F23" s="76"/>
      <c r="G23" s="75"/>
      <c r="H23" s="66"/>
      <c r="I23" s="66"/>
      <c r="J23" s="66"/>
      <c r="K23" s="58"/>
      <c r="L23" s="60" t="s">
        <v>59</v>
      </c>
    </row>
    <row r="24" spans="2:12" s="23" customFormat="1" ht="30" customHeight="1">
      <c r="B24" s="996" t="s">
        <v>560</v>
      </c>
      <c r="C24" s="1052" t="s">
        <v>872</v>
      </c>
      <c r="D24" s="1049"/>
      <c r="E24" s="1049"/>
      <c r="F24" s="1049"/>
      <c r="G24" s="1050"/>
      <c r="H24" s="1048" t="s">
        <v>873</v>
      </c>
      <c r="I24" s="1049"/>
      <c r="J24" s="1049"/>
      <c r="K24" s="1049"/>
      <c r="L24" s="1050"/>
    </row>
    <row r="25" spans="2:12" s="23" customFormat="1" ht="30" customHeight="1" thickBot="1">
      <c r="B25" s="1051"/>
      <c r="C25" s="112" t="s">
        <v>564</v>
      </c>
      <c r="D25" s="112" t="s">
        <v>519</v>
      </c>
      <c r="E25" s="112" t="s">
        <v>562</v>
      </c>
      <c r="F25" s="112" t="s">
        <v>563</v>
      </c>
      <c r="G25" s="655" t="s">
        <v>566</v>
      </c>
      <c r="H25" s="112" t="s">
        <v>564</v>
      </c>
      <c r="I25" s="112" t="s">
        <v>519</v>
      </c>
      <c r="J25" s="112" t="s">
        <v>562</v>
      </c>
      <c r="K25" s="112" t="s">
        <v>563</v>
      </c>
      <c r="L25" s="655" t="s">
        <v>566</v>
      </c>
    </row>
    <row r="26" spans="2:12" s="23" customFormat="1" ht="16.5" thickBot="1">
      <c r="B26" s="656"/>
      <c r="C26" s="107" t="s">
        <v>565</v>
      </c>
      <c r="D26" s="107">
        <v>1</v>
      </c>
      <c r="E26" s="107">
        <v>2</v>
      </c>
      <c r="F26" s="107">
        <v>3</v>
      </c>
      <c r="G26" s="657">
        <v>4</v>
      </c>
      <c r="H26" s="107" t="s">
        <v>565</v>
      </c>
      <c r="I26" s="107">
        <v>1</v>
      </c>
      <c r="J26" s="107">
        <v>2</v>
      </c>
      <c r="K26" s="107">
        <v>3</v>
      </c>
      <c r="L26" s="657">
        <v>4</v>
      </c>
    </row>
    <row r="27" spans="2:12" s="23" customFormat="1" ht="15.75">
      <c r="B27" s="658" t="s">
        <v>110</v>
      </c>
      <c r="C27" s="250">
        <f>D27+E27*F27</f>
        <v>92047</v>
      </c>
      <c r="D27" s="250">
        <v>39449</v>
      </c>
      <c r="E27" s="623">
        <v>26299</v>
      </c>
      <c r="F27" s="623">
        <v>2</v>
      </c>
      <c r="G27" s="624"/>
      <c r="H27" s="284">
        <v>100000</v>
      </c>
      <c r="I27" s="250">
        <v>42194</v>
      </c>
      <c r="J27" s="623">
        <v>28903</v>
      </c>
      <c r="K27" s="623">
        <v>2</v>
      </c>
      <c r="L27" s="624"/>
    </row>
    <row r="28" spans="2:12" s="23" customFormat="1" ht="15.75">
      <c r="B28" s="659" t="s">
        <v>111</v>
      </c>
      <c r="C28" s="250">
        <f aca="true" t="shared" si="1" ref="C28:C38">D28+E28*F28</f>
        <v>93260</v>
      </c>
      <c r="D28" s="228">
        <v>39968</v>
      </c>
      <c r="E28" s="627">
        <v>26646</v>
      </c>
      <c r="F28" s="627">
        <v>2</v>
      </c>
      <c r="G28" s="628"/>
      <c r="H28" s="284">
        <v>100000</v>
      </c>
      <c r="I28" s="250">
        <v>42194</v>
      </c>
      <c r="J28" s="623">
        <v>28903</v>
      </c>
      <c r="K28" s="627">
        <v>2</v>
      </c>
      <c r="L28" s="628"/>
    </row>
    <row r="29" spans="2:12" s="23" customFormat="1" ht="15.75">
      <c r="B29" s="659" t="s">
        <v>112</v>
      </c>
      <c r="C29" s="250">
        <f t="shared" si="1"/>
        <v>100625</v>
      </c>
      <c r="D29" s="228">
        <v>43125</v>
      </c>
      <c r="E29" s="623">
        <v>28750</v>
      </c>
      <c r="F29" s="623">
        <v>2</v>
      </c>
      <c r="G29" s="628"/>
      <c r="H29" s="284">
        <v>100000</v>
      </c>
      <c r="I29" s="250">
        <v>42194</v>
      </c>
      <c r="J29" s="623">
        <v>28903</v>
      </c>
      <c r="K29" s="623">
        <v>2</v>
      </c>
      <c r="L29" s="628"/>
    </row>
    <row r="30" spans="2:12" s="23" customFormat="1" ht="15.75">
      <c r="B30" s="659" t="s">
        <v>113</v>
      </c>
      <c r="C30" s="250">
        <f t="shared" si="1"/>
        <v>96426</v>
      </c>
      <c r="D30" s="228">
        <v>41324</v>
      </c>
      <c r="E30" s="627">
        <v>27551</v>
      </c>
      <c r="F30" s="627">
        <v>2</v>
      </c>
      <c r="G30" s="628"/>
      <c r="H30" s="284">
        <v>100000</v>
      </c>
      <c r="I30" s="250">
        <v>42194</v>
      </c>
      <c r="J30" s="623">
        <v>28903</v>
      </c>
      <c r="K30" s="627">
        <v>2</v>
      </c>
      <c r="L30" s="628"/>
    </row>
    <row r="31" spans="2:12" s="23" customFormat="1" ht="15.75">
      <c r="B31" s="659" t="s">
        <v>114</v>
      </c>
      <c r="C31" s="250">
        <f t="shared" si="1"/>
        <v>95102</v>
      </c>
      <c r="D31" s="228">
        <v>40758</v>
      </c>
      <c r="E31" s="623">
        <v>27172</v>
      </c>
      <c r="F31" s="623">
        <v>2</v>
      </c>
      <c r="G31" s="628"/>
      <c r="H31" s="284">
        <v>100000</v>
      </c>
      <c r="I31" s="250">
        <v>42194</v>
      </c>
      <c r="J31" s="623">
        <v>28903</v>
      </c>
      <c r="K31" s="623">
        <v>2</v>
      </c>
      <c r="L31" s="628"/>
    </row>
    <row r="32" spans="2:12" s="23" customFormat="1" ht="15.75">
      <c r="B32" s="659" t="s">
        <v>115</v>
      </c>
      <c r="C32" s="250">
        <f t="shared" si="1"/>
        <v>99567</v>
      </c>
      <c r="D32" s="228">
        <v>42671</v>
      </c>
      <c r="E32" s="627">
        <v>28448</v>
      </c>
      <c r="F32" s="627">
        <v>2</v>
      </c>
      <c r="G32" s="628"/>
      <c r="H32" s="284">
        <v>100000</v>
      </c>
      <c r="I32" s="250">
        <v>42194</v>
      </c>
      <c r="J32" s="623">
        <v>28903</v>
      </c>
      <c r="K32" s="627">
        <v>2</v>
      </c>
      <c r="L32" s="628"/>
    </row>
    <row r="33" spans="2:12" s="23" customFormat="1" ht="15.75">
      <c r="B33" s="659" t="s">
        <v>116</v>
      </c>
      <c r="C33" s="250">
        <f t="shared" si="1"/>
        <v>99220</v>
      </c>
      <c r="D33" s="228">
        <v>42524</v>
      </c>
      <c r="E33" s="623">
        <v>28348</v>
      </c>
      <c r="F33" s="623">
        <v>2</v>
      </c>
      <c r="G33" s="628"/>
      <c r="H33" s="284">
        <v>100000</v>
      </c>
      <c r="I33" s="250">
        <v>42194</v>
      </c>
      <c r="J33" s="623">
        <v>28903</v>
      </c>
      <c r="K33" s="623">
        <v>2</v>
      </c>
      <c r="L33" s="628"/>
    </row>
    <row r="34" spans="2:12" s="23" customFormat="1" ht="15.75">
      <c r="B34" s="659" t="s">
        <v>117</v>
      </c>
      <c r="C34" s="250">
        <f t="shared" si="1"/>
        <v>99373</v>
      </c>
      <c r="D34" s="228">
        <v>42589</v>
      </c>
      <c r="E34" s="627">
        <v>28392</v>
      </c>
      <c r="F34" s="627">
        <v>2</v>
      </c>
      <c r="G34" s="628"/>
      <c r="H34" s="284">
        <v>100000</v>
      </c>
      <c r="I34" s="250">
        <v>42194</v>
      </c>
      <c r="J34" s="623">
        <v>28903</v>
      </c>
      <c r="K34" s="627">
        <v>2</v>
      </c>
      <c r="L34" s="628"/>
    </row>
    <row r="35" spans="2:12" s="23" customFormat="1" ht="15.75">
      <c r="B35" s="659" t="s">
        <v>118</v>
      </c>
      <c r="C35" s="250">
        <f t="shared" si="1"/>
        <v>99455</v>
      </c>
      <c r="D35" s="228">
        <v>42623</v>
      </c>
      <c r="E35" s="623">
        <v>28416</v>
      </c>
      <c r="F35" s="623">
        <v>2</v>
      </c>
      <c r="G35" s="628"/>
      <c r="H35" s="284">
        <v>100000</v>
      </c>
      <c r="I35" s="250">
        <v>42194</v>
      </c>
      <c r="J35" s="623">
        <v>28903</v>
      </c>
      <c r="K35" s="623">
        <v>2</v>
      </c>
      <c r="L35" s="628"/>
    </row>
    <row r="36" spans="2:12" s="23" customFormat="1" ht="15.75">
      <c r="B36" s="659" t="s">
        <v>119</v>
      </c>
      <c r="C36" s="250">
        <f t="shared" si="1"/>
        <v>98941</v>
      </c>
      <c r="D36" s="228">
        <v>42403</v>
      </c>
      <c r="E36" s="627">
        <v>28269</v>
      </c>
      <c r="F36" s="627">
        <v>2</v>
      </c>
      <c r="G36" s="628"/>
      <c r="H36" s="284">
        <v>100000</v>
      </c>
      <c r="I36" s="250">
        <v>42194</v>
      </c>
      <c r="J36" s="623">
        <v>28903</v>
      </c>
      <c r="K36" s="627">
        <v>2</v>
      </c>
      <c r="L36" s="628"/>
    </row>
    <row r="37" spans="2:12" s="23" customFormat="1" ht="15.75">
      <c r="B37" s="659" t="s">
        <v>120</v>
      </c>
      <c r="C37" s="250">
        <f t="shared" si="1"/>
        <v>100001</v>
      </c>
      <c r="D37" s="228">
        <v>42195</v>
      </c>
      <c r="E37" s="623">
        <v>28903</v>
      </c>
      <c r="F37" s="623">
        <v>2</v>
      </c>
      <c r="G37" s="628"/>
      <c r="H37" s="284">
        <v>100000</v>
      </c>
      <c r="I37" s="250">
        <v>42194</v>
      </c>
      <c r="J37" s="623">
        <v>28903</v>
      </c>
      <c r="K37" s="623">
        <v>2</v>
      </c>
      <c r="L37" s="628"/>
    </row>
    <row r="38" spans="2:12" s="23" customFormat="1" ht="16.5" thickBot="1">
      <c r="B38" s="660" t="s">
        <v>121</v>
      </c>
      <c r="C38" s="250">
        <f t="shared" si="1"/>
        <v>99662</v>
      </c>
      <c r="D38" s="231">
        <v>42712</v>
      </c>
      <c r="E38" s="627">
        <v>28475</v>
      </c>
      <c r="F38" s="627">
        <v>2</v>
      </c>
      <c r="G38" s="636"/>
      <c r="H38" s="284">
        <v>100000</v>
      </c>
      <c r="I38" s="250">
        <v>42194</v>
      </c>
      <c r="J38" s="623">
        <v>28903</v>
      </c>
      <c r="K38" s="627">
        <v>2</v>
      </c>
      <c r="L38" s="636"/>
    </row>
    <row r="39" spans="2:12" s="23" customFormat="1" ht="16.5" thickBot="1">
      <c r="B39" s="661" t="s">
        <v>21</v>
      </c>
      <c r="C39" s="648">
        <f>SUM(C27:C38)</f>
        <v>1173679</v>
      </c>
      <c r="D39" s="648">
        <f>SUM(D27:D38)</f>
        <v>502341</v>
      </c>
      <c r="E39" s="648">
        <f>SUM(E27:E38)</f>
        <v>335669</v>
      </c>
      <c r="F39" s="662">
        <f>SUM(F27:F38)</f>
        <v>24</v>
      </c>
      <c r="G39" s="663"/>
      <c r="H39" s="667">
        <f>SUM(H27:H38)</f>
        <v>1200000</v>
      </c>
      <c r="I39" s="648">
        <f>SUM(I27:I38)</f>
        <v>506328</v>
      </c>
      <c r="J39" s="662">
        <f>SUM(J27:J38)</f>
        <v>346836</v>
      </c>
      <c r="K39" s="662">
        <f>SUM(K27:K38)</f>
        <v>24</v>
      </c>
      <c r="L39" s="663"/>
    </row>
    <row r="40" spans="2:12" s="23" customFormat="1" ht="16.5" thickBot="1">
      <c r="B40" s="664" t="s">
        <v>122</v>
      </c>
      <c r="C40" s="653">
        <f>C39/12</f>
        <v>97806.58333333333</v>
      </c>
      <c r="D40" s="653">
        <f>D39/12</f>
        <v>41861.75</v>
      </c>
      <c r="E40" s="653">
        <f>E39/12</f>
        <v>27972.416666666668</v>
      </c>
      <c r="F40" s="665">
        <v>2</v>
      </c>
      <c r="G40" s="666"/>
      <c r="H40" s="286">
        <f>H39/12</f>
        <v>100000</v>
      </c>
      <c r="I40" s="286">
        <f>I39/12</f>
        <v>42194</v>
      </c>
      <c r="J40" s="286">
        <f>J39/12</f>
        <v>28903</v>
      </c>
      <c r="K40" s="665">
        <v>2</v>
      </c>
      <c r="L40" s="666"/>
    </row>
    <row r="41" spans="2:12" s="23" customFormat="1" ht="15">
      <c r="B41" s="85"/>
      <c r="C41" s="86"/>
      <c r="D41" s="86"/>
      <c r="E41" s="66"/>
      <c r="F41" s="66"/>
      <c r="G41" s="66"/>
      <c r="H41" s="86"/>
      <c r="I41" s="86"/>
      <c r="J41" s="66"/>
      <c r="K41" s="66"/>
      <c r="L41" s="66"/>
    </row>
    <row r="42" spans="2:12" s="23" customFormat="1" ht="15">
      <c r="B42" s="85"/>
      <c r="C42" s="86"/>
      <c r="D42" s="86"/>
      <c r="E42" s="66"/>
      <c r="F42" s="66"/>
      <c r="G42" s="66"/>
      <c r="H42" s="86"/>
      <c r="I42" s="86"/>
      <c r="J42" s="66"/>
      <c r="K42" s="66"/>
      <c r="L42" s="66"/>
    </row>
    <row r="43" spans="2:12" ht="12.7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</sheetData>
  <sheetProtection/>
  <mergeCells count="8">
    <mergeCell ref="B2:J2"/>
    <mergeCell ref="B4:B5"/>
    <mergeCell ref="C4:F4"/>
    <mergeCell ref="G4:J4"/>
    <mergeCell ref="B22:L22"/>
    <mergeCell ref="B24:B25"/>
    <mergeCell ref="C24:G24"/>
    <mergeCell ref="H24:L24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68" r:id="rId1"/>
  <rowBreaks count="1" manualBreakCount="1">
    <brk id="40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2:M52"/>
  <sheetViews>
    <sheetView showGridLines="0" view="pageBreakPreview" zoomScale="142" zoomScaleSheetLayoutView="142" zoomScalePageLayoutView="0" workbookViewId="0" topLeftCell="A23">
      <selection activeCell="E10" sqref="E10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708</v>
      </c>
    </row>
    <row r="3" spans="2:12" s="23" customFormat="1" ht="20.25" customHeight="1">
      <c r="B3" s="1046" t="s">
        <v>567</v>
      </c>
      <c r="C3" s="1046"/>
      <c r="D3" s="1046"/>
      <c r="E3" s="1046"/>
      <c r="F3" s="1046"/>
      <c r="G3" s="1046"/>
      <c r="H3" s="1046"/>
      <c r="I3" s="1046"/>
      <c r="J3" s="1046"/>
      <c r="K3" s="57"/>
      <c r="L3" s="57"/>
    </row>
    <row r="4" spans="2:13" s="23" customFormat="1" ht="15.75" thickBot="1">
      <c r="B4" s="58"/>
      <c r="C4" s="59"/>
      <c r="D4" s="59"/>
      <c r="E4" s="59"/>
      <c r="F4" s="59"/>
      <c r="G4" s="58"/>
      <c r="H4" s="58"/>
      <c r="I4" s="58"/>
      <c r="J4" s="60" t="s">
        <v>59</v>
      </c>
      <c r="K4" s="58"/>
      <c r="L4" s="60"/>
      <c r="M4" s="53"/>
    </row>
    <row r="5" spans="2:13" s="23" customFormat="1" ht="30" customHeight="1">
      <c r="B5" s="1058" t="s">
        <v>560</v>
      </c>
      <c r="C5" s="1057" t="s">
        <v>734</v>
      </c>
      <c r="D5" s="1055"/>
      <c r="E5" s="1055"/>
      <c r="F5" s="1056"/>
      <c r="G5" s="1055" t="s">
        <v>735</v>
      </c>
      <c r="H5" s="1055"/>
      <c r="I5" s="1055"/>
      <c r="J5" s="1056"/>
      <c r="K5" s="61"/>
      <c r="L5" s="61"/>
      <c r="M5" s="53"/>
    </row>
    <row r="6" spans="2:13" s="23" customFormat="1" ht="30" customHeight="1" thickBot="1">
      <c r="B6" s="1021"/>
      <c r="C6" s="87" t="s">
        <v>564</v>
      </c>
      <c r="D6" s="88" t="s">
        <v>519</v>
      </c>
      <c r="E6" s="88" t="s">
        <v>562</v>
      </c>
      <c r="F6" s="89" t="s">
        <v>563</v>
      </c>
      <c r="G6" s="87" t="s">
        <v>564</v>
      </c>
      <c r="H6" s="88" t="s">
        <v>519</v>
      </c>
      <c r="I6" s="88" t="s">
        <v>562</v>
      </c>
      <c r="J6" s="89" t="s">
        <v>563</v>
      </c>
      <c r="K6" s="62"/>
      <c r="L6" s="62"/>
      <c r="M6" s="53"/>
    </row>
    <row r="7" spans="2:13" s="23" customFormat="1" ht="15.75" thickBot="1">
      <c r="B7" s="90"/>
      <c r="C7" s="91" t="s">
        <v>565</v>
      </c>
      <c r="D7" s="92">
        <v>1</v>
      </c>
      <c r="E7" s="92">
        <v>2</v>
      </c>
      <c r="F7" s="93">
        <v>3</v>
      </c>
      <c r="G7" s="91" t="s">
        <v>565</v>
      </c>
      <c r="H7" s="92">
        <v>1</v>
      </c>
      <c r="I7" s="92">
        <v>2</v>
      </c>
      <c r="J7" s="93">
        <v>3</v>
      </c>
      <c r="K7" s="62"/>
      <c r="L7" s="62"/>
      <c r="M7" s="53"/>
    </row>
    <row r="8" spans="2:13" s="23" customFormat="1" ht="15">
      <c r="B8" s="63" t="s">
        <v>110</v>
      </c>
      <c r="C8" s="297">
        <f>D8+(E8*F8)</f>
        <v>0</v>
      </c>
      <c r="D8" s="65"/>
      <c r="E8" s="244"/>
      <c r="F8" s="245"/>
      <c r="G8" s="297">
        <f>H8+(I8*J8)</f>
        <v>0</v>
      </c>
      <c r="H8" s="65"/>
      <c r="I8" s="244"/>
      <c r="J8" s="245"/>
      <c r="K8" s="66"/>
      <c r="L8" s="66"/>
      <c r="M8" s="53"/>
    </row>
    <row r="9" spans="2:13" s="23" customFormat="1" ht="15">
      <c r="B9" s="67" t="s">
        <v>111</v>
      </c>
      <c r="C9" s="297">
        <f aca="true" t="shared" si="0" ref="C9:C19">D9+(E9*F9)</f>
        <v>0</v>
      </c>
      <c r="D9" s="69"/>
      <c r="E9" s="246"/>
      <c r="F9" s="247"/>
      <c r="G9" s="314">
        <f aca="true" t="shared" si="1" ref="G9:G19">H9+(I9*J9)</f>
        <v>0</v>
      </c>
      <c r="H9" s="69"/>
      <c r="I9" s="246"/>
      <c r="J9" s="247"/>
      <c r="K9" s="66"/>
      <c r="L9" s="66"/>
      <c r="M9" s="53"/>
    </row>
    <row r="10" spans="2:13" s="23" customFormat="1" ht="15">
      <c r="B10" s="67" t="s">
        <v>112</v>
      </c>
      <c r="C10" s="297">
        <f t="shared" si="0"/>
        <v>0</v>
      </c>
      <c r="D10" s="69"/>
      <c r="E10" s="246"/>
      <c r="F10" s="247"/>
      <c r="G10" s="314">
        <f t="shared" si="1"/>
        <v>0</v>
      </c>
      <c r="H10" s="69"/>
      <c r="I10" s="246"/>
      <c r="J10" s="247"/>
      <c r="K10" s="66"/>
      <c r="L10" s="66"/>
      <c r="M10" s="53"/>
    </row>
    <row r="11" spans="2:13" s="23" customFormat="1" ht="15">
      <c r="B11" s="67" t="s">
        <v>113</v>
      </c>
      <c r="C11" s="297">
        <f t="shared" si="0"/>
        <v>0</v>
      </c>
      <c r="D11" s="69"/>
      <c r="E11" s="246"/>
      <c r="F11" s="247"/>
      <c r="G11" s="314">
        <f t="shared" si="1"/>
        <v>0</v>
      </c>
      <c r="H11" s="69"/>
      <c r="I11" s="246"/>
      <c r="J11" s="247"/>
      <c r="K11" s="66"/>
      <c r="L11" s="66"/>
      <c r="M11" s="53"/>
    </row>
    <row r="12" spans="2:13" s="23" customFormat="1" ht="15">
      <c r="B12" s="67" t="s">
        <v>114</v>
      </c>
      <c r="C12" s="297">
        <f t="shared" si="0"/>
        <v>0</v>
      </c>
      <c r="D12" s="69"/>
      <c r="E12" s="246"/>
      <c r="F12" s="247"/>
      <c r="G12" s="314">
        <f t="shared" si="1"/>
        <v>0</v>
      </c>
      <c r="H12" s="69"/>
      <c r="I12" s="246"/>
      <c r="J12" s="247"/>
      <c r="K12" s="66"/>
      <c r="L12" s="66"/>
      <c r="M12" s="53"/>
    </row>
    <row r="13" spans="2:13" s="23" customFormat="1" ht="15">
      <c r="B13" s="67" t="s">
        <v>115</v>
      </c>
      <c r="C13" s="297">
        <f t="shared" si="0"/>
        <v>0</v>
      </c>
      <c r="D13" s="69"/>
      <c r="E13" s="246"/>
      <c r="F13" s="247"/>
      <c r="G13" s="314">
        <f t="shared" si="1"/>
        <v>0</v>
      </c>
      <c r="H13" s="69"/>
      <c r="I13" s="246"/>
      <c r="J13" s="247"/>
      <c r="K13" s="66"/>
      <c r="L13" s="66"/>
      <c r="M13" s="53"/>
    </row>
    <row r="14" spans="2:13" s="23" customFormat="1" ht="15">
      <c r="B14" s="67" t="s">
        <v>116</v>
      </c>
      <c r="C14" s="297">
        <f t="shared" si="0"/>
        <v>0</v>
      </c>
      <c r="D14" s="69"/>
      <c r="E14" s="246"/>
      <c r="F14" s="247"/>
      <c r="G14" s="314">
        <f t="shared" si="1"/>
        <v>0</v>
      </c>
      <c r="H14" s="69"/>
      <c r="I14" s="246"/>
      <c r="J14" s="247"/>
      <c r="K14" s="66"/>
      <c r="L14" s="66"/>
      <c r="M14" s="53"/>
    </row>
    <row r="15" spans="2:13" s="23" customFormat="1" ht="15">
      <c r="B15" s="67" t="s">
        <v>117</v>
      </c>
      <c r="C15" s="297">
        <f t="shared" si="0"/>
        <v>0</v>
      </c>
      <c r="D15" s="69"/>
      <c r="E15" s="246"/>
      <c r="F15" s="247"/>
      <c r="G15" s="314">
        <f t="shared" si="1"/>
        <v>0</v>
      </c>
      <c r="H15" s="69"/>
      <c r="I15" s="246"/>
      <c r="J15" s="247"/>
      <c r="K15" s="66"/>
      <c r="L15" s="66"/>
      <c r="M15" s="53"/>
    </row>
    <row r="16" spans="2:13" s="23" customFormat="1" ht="15">
      <c r="B16" s="67" t="s">
        <v>118</v>
      </c>
      <c r="C16" s="297">
        <f t="shared" si="0"/>
        <v>0</v>
      </c>
      <c r="D16" s="69"/>
      <c r="E16" s="246"/>
      <c r="F16" s="247"/>
      <c r="G16" s="314">
        <f t="shared" si="1"/>
        <v>0</v>
      </c>
      <c r="H16" s="69"/>
      <c r="I16" s="246"/>
      <c r="J16" s="247"/>
      <c r="K16" s="66"/>
      <c r="L16" s="66"/>
      <c r="M16" s="53"/>
    </row>
    <row r="17" spans="2:13" s="23" customFormat="1" ht="15">
      <c r="B17" s="67" t="s">
        <v>119</v>
      </c>
      <c r="C17" s="297">
        <f t="shared" si="0"/>
        <v>0</v>
      </c>
      <c r="D17" s="69"/>
      <c r="E17" s="246"/>
      <c r="F17" s="247"/>
      <c r="G17" s="314">
        <f t="shared" si="1"/>
        <v>0</v>
      </c>
      <c r="H17" s="69"/>
      <c r="I17" s="246"/>
      <c r="J17" s="247"/>
      <c r="K17" s="66"/>
      <c r="L17" s="66"/>
      <c r="M17" s="53"/>
    </row>
    <row r="18" spans="2:13" s="23" customFormat="1" ht="15">
      <c r="B18" s="67" t="s">
        <v>120</v>
      </c>
      <c r="C18" s="297">
        <f t="shared" si="0"/>
        <v>0</v>
      </c>
      <c r="D18" s="69"/>
      <c r="E18" s="246"/>
      <c r="F18" s="247"/>
      <c r="G18" s="314">
        <f t="shared" si="1"/>
        <v>0</v>
      </c>
      <c r="H18" s="69"/>
      <c r="I18" s="246"/>
      <c r="J18" s="247"/>
      <c r="K18" s="66"/>
      <c r="L18" s="66"/>
      <c r="M18" s="53"/>
    </row>
    <row r="19" spans="2:13" s="23" customFormat="1" ht="15.75" thickBot="1">
      <c r="B19" s="70" t="s">
        <v>121</v>
      </c>
      <c r="C19" s="297">
        <f t="shared" si="0"/>
        <v>0</v>
      </c>
      <c r="D19" s="71"/>
      <c r="E19" s="248"/>
      <c r="F19" s="249"/>
      <c r="G19" s="315">
        <f t="shared" si="1"/>
        <v>0</v>
      </c>
      <c r="H19" s="71"/>
      <c r="I19" s="248"/>
      <c r="J19" s="249"/>
      <c r="K19" s="66"/>
      <c r="L19" s="66"/>
      <c r="M19" s="53"/>
    </row>
    <row r="20" spans="2:13" s="23" customFormat="1" ht="15.75" thickBot="1">
      <c r="B20" s="72" t="s">
        <v>21</v>
      </c>
      <c r="C20" s="313">
        <f>SUM(C8:C19)</f>
        <v>0</v>
      </c>
      <c r="D20" s="300"/>
      <c r="E20" s="301"/>
      <c r="F20" s="302"/>
      <c r="G20" s="313">
        <f>SUM(G8:G19)</f>
        <v>0</v>
      </c>
      <c r="H20" s="300"/>
      <c r="I20" s="301"/>
      <c r="J20" s="302"/>
      <c r="K20" s="66"/>
      <c r="L20" s="66"/>
      <c r="M20" s="53"/>
    </row>
    <row r="21" spans="2:13" s="23" customFormat="1" ht="15.75" thickBot="1">
      <c r="B21" s="73" t="s">
        <v>122</v>
      </c>
      <c r="C21" s="303"/>
      <c r="D21" s="304"/>
      <c r="E21" s="305"/>
      <c r="F21" s="306"/>
      <c r="G21" s="303"/>
      <c r="H21" s="304"/>
      <c r="I21" s="305"/>
      <c r="J21" s="306"/>
      <c r="K21" s="66"/>
      <c r="L21" s="66"/>
      <c r="M21" s="53"/>
    </row>
    <row r="22" spans="2:12" s="23" customFormat="1" ht="12.7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 s="23" customFormat="1" ht="12.7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 s="23" customFormat="1" ht="12.7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 s="23" customFormat="1" ht="20.25" customHeight="1">
      <c r="B25" s="1046" t="s">
        <v>568</v>
      </c>
      <c r="C25" s="1046"/>
      <c r="D25" s="1046"/>
      <c r="E25" s="1046"/>
      <c r="F25" s="1046"/>
      <c r="G25" s="1046"/>
      <c r="H25" s="1046"/>
      <c r="I25" s="1046"/>
      <c r="J25" s="1046"/>
      <c r="K25" s="1046"/>
      <c r="L25" s="1046"/>
    </row>
    <row r="26" spans="2:12" s="23" customFormat="1" ht="15.75" thickBot="1">
      <c r="B26" s="75"/>
      <c r="C26" s="76"/>
      <c r="D26" s="76"/>
      <c r="E26" s="76"/>
      <c r="F26" s="76"/>
      <c r="G26" s="75"/>
      <c r="H26" s="66"/>
      <c r="I26" s="66"/>
      <c r="J26" s="66"/>
      <c r="K26" s="58"/>
      <c r="L26" s="60" t="s">
        <v>59</v>
      </c>
    </row>
    <row r="27" spans="2:12" s="23" customFormat="1" ht="30" customHeight="1">
      <c r="B27" s="1025" t="s">
        <v>560</v>
      </c>
      <c r="C27" s="1054" t="s">
        <v>734</v>
      </c>
      <c r="D27" s="1055"/>
      <c r="E27" s="1055"/>
      <c r="F27" s="1055"/>
      <c r="G27" s="1056"/>
      <c r="H27" s="1057" t="s">
        <v>735</v>
      </c>
      <c r="I27" s="1055"/>
      <c r="J27" s="1055"/>
      <c r="K27" s="1055"/>
      <c r="L27" s="1056"/>
    </row>
    <row r="28" spans="2:12" s="23" customFormat="1" ht="30" customHeight="1" thickBot="1">
      <c r="B28" s="1053"/>
      <c r="C28" s="88" t="s">
        <v>564</v>
      </c>
      <c r="D28" s="88" t="s">
        <v>519</v>
      </c>
      <c r="E28" s="88" t="s">
        <v>562</v>
      </c>
      <c r="F28" s="88" t="s">
        <v>563</v>
      </c>
      <c r="G28" s="94" t="s">
        <v>566</v>
      </c>
      <c r="H28" s="88" t="s">
        <v>564</v>
      </c>
      <c r="I28" s="88" t="s">
        <v>519</v>
      </c>
      <c r="J28" s="88" t="s">
        <v>562</v>
      </c>
      <c r="K28" s="88" t="s">
        <v>563</v>
      </c>
      <c r="L28" s="94" t="s">
        <v>566</v>
      </c>
    </row>
    <row r="29" spans="2:12" s="23" customFormat="1" ht="15.75" thickBot="1">
      <c r="B29" s="95"/>
      <c r="C29" s="92" t="s">
        <v>565</v>
      </c>
      <c r="D29" s="92">
        <v>1</v>
      </c>
      <c r="E29" s="92">
        <v>2</v>
      </c>
      <c r="F29" s="92">
        <v>3</v>
      </c>
      <c r="G29" s="96">
        <v>4</v>
      </c>
      <c r="H29" s="92" t="s">
        <v>565</v>
      </c>
      <c r="I29" s="92">
        <v>1</v>
      </c>
      <c r="J29" s="92">
        <v>2</v>
      </c>
      <c r="K29" s="92">
        <v>3</v>
      </c>
      <c r="L29" s="96">
        <v>4</v>
      </c>
    </row>
    <row r="30" spans="2:12" s="23" customFormat="1" ht="15">
      <c r="B30" s="77" t="s">
        <v>110</v>
      </c>
      <c r="C30" s="299">
        <f>D30+(E30*F30)</f>
        <v>0</v>
      </c>
      <c r="D30" s="65"/>
      <c r="E30" s="244"/>
      <c r="F30" s="244"/>
      <c r="G30" s="245"/>
      <c r="H30" s="298">
        <f>I30+(J30*K30)</f>
        <v>0</v>
      </c>
      <c r="I30" s="65"/>
      <c r="J30" s="244"/>
      <c r="K30" s="244"/>
      <c r="L30" s="245"/>
    </row>
    <row r="31" spans="2:12" s="23" customFormat="1" ht="15">
      <c r="B31" s="79" t="s">
        <v>111</v>
      </c>
      <c r="C31" s="316">
        <f aca="true" t="shared" si="2" ref="C31:C41">D31+(E31*F31)</f>
        <v>0</v>
      </c>
      <c r="D31" s="69"/>
      <c r="E31" s="246"/>
      <c r="F31" s="246"/>
      <c r="G31" s="247"/>
      <c r="H31" s="319">
        <f aca="true" t="shared" si="3" ref="H31:H41">I31+(J31*K31)</f>
        <v>0</v>
      </c>
      <c r="I31" s="69"/>
      <c r="J31" s="246"/>
      <c r="K31" s="246"/>
      <c r="L31" s="247"/>
    </row>
    <row r="32" spans="2:12" s="23" customFormat="1" ht="15">
      <c r="B32" s="79" t="s">
        <v>112</v>
      </c>
      <c r="C32" s="316">
        <f t="shared" si="2"/>
        <v>0</v>
      </c>
      <c r="D32" s="69"/>
      <c r="E32" s="246"/>
      <c r="F32" s="246"/>
      <c r="G32" s="247"/>
      <c r="H32" s="319">
        <f t="shared" si="3"/>
        <v>0</v>
      </c>
      <c r="I32" s="69"/>
      <c r="J32" s="246"/>
      <c r="K32" s="246"/>
      <c r="L32" s="247"/>
    </row>
    <row r="33" spans="2:12" s="23" customFormat="1" ht="15">
      <c r="B33" s="79" t="s">
        <v>113</v>
      </c>
      <c r="C33" s="316">
        <f t="shared" si="2"/>
        <v>0</v>
      </c>
      <c r="D33" s="69"/>
      <c r="E33" s="246"/>
      <c r="F33" s="246"/>
      <c r="G33" s="247"/>
      <c r="H33" s="319">
        <f t="shared" si="3"/>
        <v>0</v>
      </c>
      <c r="I33" s="69"/>
      <c r="J33" s="246"/>
      <c r="K33" s="246"/>
      <c r="L33" s="247"/>
    </row>
    <row r="34" spans="2:12" s="23" customFormat="1" ht="15">
      <c r="B34" s="79" t="s">
        <v>114</v>
      </c>
      <c r="C34" s="316">
        <f t="shared" si="2"/>
        <v>0</v>
      </c>
      <c r="D34" s="69"/>
      <c r="E34" s="246"/>
      <c r="F34" s="246"/>
      <c r="G34" s="247"/>
      <c r="H34" s="319">
        <f t="shared" si="3"/>
        <v>0</v>
      </c>
      <c r="I34" s="69"/>
      <c r="J34" s="246"/>
      <c r="K34" s="246"/>
      <c r="L34" s="247"/>
    </row>
    <row r="35" spans="2:12" s="23" customFormat="1" ht="15">
      <c r="B35" s="79" t="s">
        <v>115</v>
      </c>
      <c r="C35" s="316">
        <f t="shared" si="2"/>
        <v>0</v>
      </c>
      <c r="D35" s="69"/>
      <c r="E35" s="246"/>
      <c r="F35" s="246"/>
      <c r="G35" s="247"/>
      <c r="H35" s="319">
        <f t="shared" si="3"/>
        <v>0</v>
      </c>
      <c r="I35" s="69"/>
      <c r="J35" s="246"/>
      <c r="K35" s="246"/>
      <c r="L35" s="247"/>
    </row>
    <row r="36" spans="2:12" s="23" customFormat="1" ht="15">
      <c r="B36" s="79" t="s">
        <v>116</v>
      </c>
      <c r="C36" s="316">
        <f t="shared" si="2"/>
        <v>0</v>
      </c>
      <c r="D36" s="69"/>
      <c r="E36" s="246"/>
      <c r="F36" s="246"/>
      <c r="G36" s="247"/>
      <c r="H36" s="319">
        <f t="shared" si="3"/>
        <v>0</v>
      </c>
      <c r="I36" s="69"/>
      <c r="J36" s="246"/>
      <c r="K36" s="246"/>
      <c r="L36" s="247"/>
    </row>
    <row r="37" spans="2:12" s="23" customFormat="1" ht="15">
      <c r="B37" s="79" t="s">
        <v>117</v>
      </c>
      <c r="C37" s="316">
        <f t="shared" si="2"/>
        <v>0</v>
      </c>
      <c r="D37" s="69"/>
      <c r="E37" s="246"/>
      <c r="F37" s="246"/>
      <c r="G37" s="247"/>
      <c r="H37" s="319">
        <f t="shared" si="3"/>
        <v>0</v>
      </c>
      <c r="I37" s="69"/>
      <c r="J37" s="246"/>
      <c r="K37" s="246"/>
      <c r="L37" s="247"/>
    </row>
    <row r="38" spans="2:12" s="23" customFormat="1" ht="15">
      <c r="B38" s="79" t="s">
        <v>118</v>
      </c>
      <c r="C38" s="316">
        <f t="shared" si="2"/>
        <v>0</v>
      </c>
      <c r="D38" s="69"/>
      <c r="E38" s="246"/>
      <c r="F38" s="246"/>
      <c r="G38" s="247"/>
      <c r="H38" s="319">
        <f t="shared" si="3"/>
        <v>0</v>
      </c>
      <c r="I38" s="69"/>
      <c r="J38" s="246"/>
      <c r="K38" s="246"/>
      <c r="L38" s="247"/>
    </row>
    <row r="39" spans="2:12" s="23" customFormat="1" ht="15">
      <c r="B39" s="79" t="s">
        <v>119</v>
      </c>
      <c r="C39" s="316">
        <f t="shared" si="2"/>
        <v>0</v>
      </c>
      <c r="D39" s="69"/>
      <c r="E39" s="246"/>
      <c r="F39" s="246"/>
      <c r="G39" s="247"/>
      <c r="H39" s="319">
        <f t="shared" si="3"/>
        <v>0</v>
      </c>
      <c r="I39" s="69"/>
      <c r="J39" s="246"/>
      <c r="K39" s="246"/>
      <c r="L39" s="247"/>
    </row>
    <row r="40" spans="2:12" s="23" customFormat="1" ht="15">
      <c r="B40" s="79" t="s">
        <v>120</v>
      </c>
      <c r="C40" s="316">
        <f t="shared" si="2"/>
        <v>0</v>
      </c>
      <c r="D40" s="69"/>
      <c r="E40" s="246"/>
      <c r="F40" s="246"/>
      <c r="G40" s="247"/>
      <c r="H40" s="319">
        <f t="shared" si="3"/>
        <v>0</v>
      </c>
      <c r="I40" s="69"/>
      <c r="J40" s="246"/>
      <c r="K40" s="246"/>
      <c r="L40" s="247"/>
    </row>
    <row r="41" spans="2:12" s="23" customFormat="1" ht="15.75" thickBot="1">
      <c r="B41" s="81" t="s">
        <v>121</v>
      </c>
      <c r="C41" s="317">
        <f t="shared" si="2"/>
        <v>0</v>
      </c>
      <c r="D41" s="71"/>
      <c r="E41" s="248"/>
      <c r="F41" s="248"/>
      <c r="G41" s="249"/>
      <c r="H41" s="320">
        <f t="shared" si="3"/>
        <v>0</v>
      </c>
      <c r="I41" s="71"/>
      <c r="J41" s="248"/>
      <c r="K41" s="248"/>
      <c r="L41" s="249"/>
    </row>
    <row r="42" spans="2:12" s="23" customFormat="1" ht="13.5" thickBot="1">
      <c r="B42" s="83" t="s">
        <v>21</v>
      </c>
      <c r="C42" s="318">
        <f>SUM(C30:C41)</f>
        <v>0</v>
      </c>
      <c r="D42" s="307"/>
      <c r="E42" s="308"/>
      <c r="F42" s="308"/>
      <c r="G42" s="309"/>
      <c r="H42" s="321">
        <f>SUM(H30:H41)</f>
        <v>0</v>
      </c>
      <c r="I42" s="307"/>
      <c r="J42" s="308"/>
      <c r="K42" s="308"/>
      <c r="L42" s="309"/>
    </row>
    <row r="43" spans="2:12" s="23" customFormat="1" ht="13.5" thickBot="1">
      <c r="B43" s="84" t="s">
        <v>122</v>
      </c>
      <c r="C43" s="310"/>
      <c r="D43" s="310"/>
      <c r="E43" s="311"/>
      <c r="F43" s="311"/>
      <c r="G43" s="312"/>
      <c r="H43" s="322"/>
      <c r="I43" s="310"/>
      <c r="J43" s="311"/>
      <c r="K43" s="311"/>
      <c r="L43" s="312"/>
    </row>
    <row r="44" spans="2:12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52" ht="12.75">
      <c r="K52" s="23" t="s">
        <v>698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U26"/>
  <sheetViews>
    <sheetView showGridLines="0" view="pageBreakPreview" zoomScale="77" zoomScaleNormal="85" zoomScaleSheetLayoutView="77" zoomScalePageLayoutView="0" workbookViewId="0" topLeftCell="C1">
      <selection activeCell="Q2" sqref="Q2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60" t="s">
        <v>704</v>
      </c>
      <c r="U2" s="39"/>
    </row>
    <row r="4" ht="15.75">
      <c r="A4" s="36"/>
    </row>
    <row r="5" spans="1:21" ht="15.75">
      <c r="A5" s="36"/>
      <c r="B5" s="922" t="s">
        <v>592</v>
      </c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37"/>
      <c r="S5" s="37"/>
      <c r="T5" s="37"/>
      <c r="U5" s="37"/>
    </row>
    <row r="6" spans="4:17" ht="16.5" thickBot="1">
      <c r="D6" s="37"/>
      <c r="E6" s="37"/>
      <c r="F6" s="37"/>
      <c r="G6" s="37"/>
      <c r="Q6" s="39"/>
    </row>
    <row r="7" spans="2:17" ht="35.25" customHeight="1">
      <c r="B7" s="1062" t="s">
        <v>593</v>
      </c>
      <c r="C7" s="1064" t="s">
        <v>594</v>
      </c>
      <c r="D7" s="941" t="s">
        <v>595</v>
      </c>
      <c r="E7" s="174" t="s">
        <v>596</v>
      </c>
      <c r="F7" s="941" t="s">
        <v>839</v>
      </c>
      <c r="G7" s="941" t="s">
        <v>851</v>
      </c>
      <c r="H7" s="941" t="s">
        <v>597</v>
      </c>
      <c r="I7" s="941" t="s">
        <v>598</v>
      </c>
      <c r="J7" s="941" t="s">
        <v>599</v>
      </c>
      <c r="K7" s="941" t="s">
        <v>600</v>
      </c>
      <c r="L7" s="941" t="s">
        <v>601</v>
      </c>
      <c r="M7" s="941" t="s">
        <v>602</v>
      </c>
      <c r="N7" s="925" t="s">
        <v>852</v>
      </c>
      <c r="O7" s="873"/>
      <c r="P7" s="947" t="s">
        <v>853</v>
      </c>
      <c r="Q7" s="943" t="s">
        <v>854</v>
      </c>
    </row>
    <row r="8" spans="2:17" ht="42.75" customHeight="1" thickBot="1">
      <c r="B8" s="1063"/>
      <c r="C8" s="1065"/>
      <c r="D8" s="942"/>
      <c r="E8" s="175" t="s">
        <v>603</v>
      </c>
      <c r="F8" s="942"/>
      <c r="G8" s="942"/>
      <c r="H8" s="942"/>
      <c r="I8" s="942"/>
      <c r="J8" s="942"/>
      <c r="K8" s="942"/>
      <c r="L8" s="942"/>
      <c r="M8" s="942"/>
      <c r="N8" s="145" t="s">
        <v>604</v>
      </c>
      <c r="O8" s="145" t="s">
        <v>605</v>
      </c>
      <c r="P8" s="948"/>
      <c r="Q8" s="944"/>
    </row>
    <row r="9" spans="2:17" ht="19.5" customHeight="1">
      <c r="B9" s="176" t="s">
        <v>606</v>
      </c>
      <c r="C9" s="270"/>
      <c r="D9" s="254"/>
      <c r="E9" s="254"/>
      <c r="F9" s="250"/>
      <c r="G9" s="250"/>
      <c r="H9" s="255"/>
      <c r="I9" s="255"/>
      <c r="J9" s="255"/>
      <c r="K9" s="255"/>
      <c r="L9" s="255"/>
      <c r="M9" s="255"/>
      <c r="N9" s="250"/>
      <c r="O9" s="256"/>
      <c r="P9" s="250"/>
      <c r="Q9" s="257"/>
    </row>
    <row r="10" spans="2:17" ht="19.5" customHeight="1">
      <c r="B10" s="177" t="s">
        <v>607</v>
      </c>
      <c r="C10" s="271"/>
      <c r="D10" s="258"/>
      <c r="E10" s="258"/>
      <c r="F10" s="228"/>
      <c r="G10" s="229"/>
      <c r="H10" s="258"/>
      <c r="I10" s="258"/>
      <c r="J10" s="258"/>
      <c r="K10" s="258"/>
      <c r="L10" s="258"/>
      <c r="M10" s="258"/>
      <c r="N10" s="259"/>
      <c r="O10" s="229"/>
      <c r="P10" s="228"/>
      <c r="Q10" s="230"/>
    </row>
    <row r="11" spans="2:17" ht="19.5" customHeight="1">
      <c r="B11" s="177" t="s">
        <v>607</v>
      </c>
      <c r="C11" s="271"/>
      <c r="D11" s="258"/>
      <c r="E11" s="258"/>
      <c r="F11" s="228"/>
      <c r="G11" s="229"/>
      <c r="H11" s="258"/>
      <c r="I11" s="258"/>
      <c r="J11" s="258"/>
      <c r="K11" s="258"/>
      <c r="L11" s="258"/>
      <c r="M11" s="258"/>
      <c r="N11" s="259"/>
      <c r="O11" s="229"/>
      <c r="P11" s="228"/>
      <c r="Q11" s="230"/>
    </row>
    <row r="12" spans="2:17" ht="19.5" customHeight="1">
      <c r="B12" s="177" t="s">
        <v>607</v>
      </c>
      <c r="C12" s="271"/>
      <c r="D12" s="258"/>
      <c r="E12" s="258"/>
      <c r="F12" s="228"/>
      <c r="G12" s="229"/>
      <c r="H12" s="258"/>
      <c r="I12" s="258"/>
      <c r="J12" s="258"/>
      <c r="K12" s="258"/>
      <c r="L12" s="258"/>
      <c r="M12" s="258"/>
      <c r="N12" s="259"/>
      <c r="O12" s="229"/>
      <c r="P12" s="228"/>
      <c r="Q12" s="230"/>
    </row>
    <row r="13" spans="2:17" ht="19.5" customHeight="1">
      <c r="B13" s="177" t="s">
        <v>607</v>
      </c>
      <c r="C13" s="271"/>
      <c r="D13" s="258"/>
      <c r="E13" s="258"/>
      <c r="F13" s="228"/>
      <c r="G13" s="229"/>
      <c r="H13" s="258"/>
      <c r="I13" s="258"/>
      <c r="J13" s="258"/>
      <c r="K13" s="258"/>
      <c r="L13" s="258"/>
      <c r="M13" s="258"/>
      <c r="N13" s="259"/>
      <c r="O13" s="229"/>
      <c r="P13" s="228"/>
      <c r="Q13" s="230"/>
    </row>
    <row r="14" spans="2:17" ht="19.5" customHeight="1">
      <c r="B14" s="177" t="s">
        <v>607</v>
      </c>
      <c r="C14" s="271"/>
      <c r="D14" s="258"/>
      <c r="E14" s="258"/>
      <c r="F14" s="228"/>
      <c r="G14" s="229"/>
      <c r="H14" s="258"/>
      <c r="I14" s="258"/>
      <c r="J14" s="258"/>
      <c r="K14" s="258"/>
      <c r="L14" s="258"/>
      <c r="M14" s="258"/>
      <c r="N14" s="259"/>
      <c r="O14" s="229"/>
      <c r="P14" s="228"/>
      <c r="Q14" s="230"/>
    </row>
    <row r="15" spans="2:17" ht="19.5" customHeight="1">
      <c r="B15" s="178" t="s">
        <v>608</v>
      </c>
      <c r="C15" s="271"/>
      <c r="D15" s="258"/>
      <c r="E15" s="258"/>
      <c r="F15" s="228"/>
      <c r="G15" s="229"/>
      <c r="H15" s="258"/>
      <c r="I15" s="258"/>
      <c r="J15" s="258"/>
      <c r="K15" s="258"/>
      <c r="L15" s="258"/>
      <c r="M15" s="258"/>
      <c r="N15" s="259"/>
      <c r="O15" s="229"/>
      <c r="P15" s="228"/>
      <c r="Q15" s="230"/>
    </row>
    <row r="16" spans="2:17" ht="19.5" customHeight="1">
      <c r="B16" s="177" t="s">
        <v>607</v>
      </c>
      <c r="C16" s="271"/>
      <c r="D16" s="258"/>
      <c r="E16" s="258"/>
      <c r="F16" s="228"/>
      <c r="G16" s="229"/>
      <c r="H16" s="258"/>
      <c r="I16" s="258"/>
      <c r="J16" s="258"/>
      <c r="K16" s="258"/>
      <c r="L16" s="258"/>
      <c r="M16" s="258"/>
      <c r="N16" s="259"/>
      <c r="O16" s="229"/>
      <c r="P16" s="228"/>
      <c r="Q16" s="230"/>
    </row>
    <row r="17" spans="2:17" ht="19.5" customHeight="1">
      <c r="B17" s="177" t="s">
        <v>607</v>
      </c>
      <c r="C17" s="271"/>
      <c r="D17" s="258"/>
      <c r="E17" s="258"/>
      <c r="F17" s="228"/>
      <c r="G17" s="229"/>
      <c r="H17" s="258"/>
      <c r="I17" s="258"/>
      <c r="J17" s="258"/>
      <c r="K17" s="258"/>
      <c r="L17" s="258"/>
      <c r="M17" s="258"/>
      <c r="N17" s="259"/>
      <c r="O17" s="229"/>
      <c r="P17" s="228"/>
      <c r="Q17" s="230"/>
    </row>
    <row r="18" spans="2:17" ht="19.5" customHeight="1">
      <c r="B18" s="177" t="s">
        <v>607</v>
      </c>
      <c r="C18" s="271"/>
      <c r="D18" s="258"/>
      <c r="E18" s="258"/>
      <c r="F18" s="228"/>
      <c r="G18" s="229"/>
      <c r="H18" s="258"/>
      <c r="I18" s="258"/>
      <c r="J18" s="258"/>
      <c r="K18" s="258"/>
      <c r="L18" s="258"/>
      <c r="M18" s="258"/>
      <c r="N18" s="259"/>
      <c r="O18" s="229"/>
      <c r="P18" s="228"/>
      <c r="Q18" s="230"/>
    </row>
    <row r="19" spans="2:17" ht="19.5" customHeight="1">
      <c r="B19" s="177" t="s">
        <v>607</v>
      </c>
      <c r="C19" s="271"/>
      <c r="D19" s="258"/>
      <c r="E19" s="258"/>
      <c r="F19" s="228"/>
      <c r="G19" s="229"/>
      <c r="H19" s="258"/>
      <c r="I19" s="258"/>
      <c r="J19" s="258"/>
      <c r="K19" s="258"/>
      <c r="L19" s="258"/>
      <c r="M19" s="258"/>
      <c r="N19" s="259"/>
      <c r="O19" s="229"/>
      <c r="P19" s="228"/>
      <c r="Q19" s="230"/>
    </row>
    <row r="20" spans="2:17" ht="19.5" customHeight="1" thickBot="1">
      <c r="B20" s="323" t="s">
        <v>607</v>
      </c>
      <c r="C20" s="324"/>
      <c r="D20" s="260"/>
      <c r="E20" s="260"/>
      <c r="F20" s="251"/>
      <c r="G20" s="252"/>
      <c r="H20" s="260"/>
      <c r="I20" s="260"/>
      <c r="J20" s="260"/>
      <c r="K20" s="260"/>
      <c r="L20" s="260"/>
      <c r="M20" s="260"/>
      <c r="N20" s="279"/>
      <c r="O20" s="231"/>
      <c r="P20" s="231"/>
      <c r="Q20" s="232"/>
    </row>
    <row r="21" spans="2:17" ht="19.5" customHeight="1" thickBot="1">
      <c r="B21" s="1059" t="s">
        <v>609</v>
      </c>
      <c r="C21" s="1060"/>
      <c r="D21" s="1060"/>
      <c r="E21" s="1061"/>
      <c r="F21" s="253"/>
      <c r="G21" s="266"/>
      <c r="H21" s="333"/>
      <c r="I21" s="334"/>
      <c r="J21" s="334"/>
      <c r="K21" s="334"/>
      <c r="L21" s="334"/>
      <c r="M21" s="335"/>
      <c r="N21" s="253"/>
      <c r="O21" s="263"/>
      <c r="P21" s="253"/>
      <c r="Q21" s="266"/>
    </row>
    <row r="22" spans="2:17" ht="19.5" customHeight="1" thickBot="1">
      <c r="B22" s="1059" t="s">
        <v>610</v>
      </c>
      <c r="C22" s="1060"/>
      <c r="D22" s="1060"/>
      <c r="E22" s="1061"/>
      <c r="F22" s="327"/>
      <c r="G22" s="326"/>
      <c r="H22" s="27"/>
      <c r="I22" s="27"/>
      <c r="J22" s="27"/>
      <c r="K22" s="27"/>
      <c r="L22" s="27"/>
      <c r="M22" s="27"/>
      <c r="N22" s="27"/>
      <c r="O22" s="179"/>
      <c r="P22" s="331"/>
      <c r="Q22" s="329"/>
    </row>
    <row r="23" spans="2:17" ht="19.5" customHeight="1" thickBot="1">
      <c r="B23" s="1059" t="s">
        <v>611</v>
      </c>
      <c r="C23" s="1060"/>
      <c r="D23" s="1060"/>
      <c r="E23" s="1061"/>
      <c r="F23" s="328"/>
      <c r="G23" s="325"/>
      <c r="H23" s="27"/>
      <c r="I23" s="27"/>
      <c r="J23" s="27"/>
      <c r="K23" s="27"/>
      <c r="L23" s="27"/>
      <c r="M23" s="27"/>
      <c r="N23" s="27"/>
      <c r="O23" s="179"/>
      <c r="P23" s="332"/>
      <c r="Q23" s="330"/>
    </row>
    <row r="24" spans="3:13" ht="15.75">
      <c r="C24" s="939" t="s">
        <v>917</v>
      </c>
      <c r="D24" s="939"/>
      <c r="E24" s="939"/>
      <c r="F24" s="939"/>
      <c r="G24" s="939"/>
      <c r="H24" s="27"/>
      <c r="I24" s="27"/>
      <c r="J24" s="27"/>
      <c r="K24" s="27"/>
      <c r="L24" s="27"/>
      <c r="M24" s="27"/>
    </row>
    <row r="25" spans="2:13" ht="15.75">
      <c r="B25" s="132"/>
      <c r="C25" s="132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9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C24:G24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3:I5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s="765" t="s">
        <v>706</v>
      </c>
    </row>
    <row r="4" ht="13.5" thickBot="1"/>
    <row r="5" spans="1:7" ht="13.5" thickBot="1">
      <c r="A5" s="1066" t="s">
        <v>736</v>
      </c>
      <c r="B5" s="1067"/>
      <c r="C5" s="1067"/>
      <c r="D5" s="1067"/>
      <c r="E5" s="1067"/>
      <c r="F5" s="1067"/>
      <c r="G5" s="1068"/>
    </row>
    <row r="6" spans="1:7" ht="12.75">
      <c r="A6" s="543"/>
      <c r="B6" s="543"/>
      <c r="C6" s="543"/>
      <c r="D6" s="543"/>
      <c r="E6" s="543"/>
      <c r="F6" s="543"/>
      <c r="G6" s="543"/>
    </row>
    <row r="7" spans="1:7" ht="12.75">
      <c r="A7" s="543"/>
      <c r="B7" s="543"/>
      <c r="C7" s="543"/>
      <c r="D7" s="543"/>
      <c r="E7" s="543"/>
      <c r="F7" s="543"/>
      <c r="G7" s="543"/>
    </row>
    <row r="8" spans="1:7" ht="12.75">
      <c r="A8" s="543"/>
      <c r="B8" s="543"/>
      <c r="C8" s="543"/>
      <c r="D8" s="543"/>
      <c r="E8" s="543"/>
      <c r="F8" s="543"/>
      <c r="G8" s="543" t="s">
        <v>59</v>
      </c>
    </row>
    <row r="9" spans="1:7" ht="38.25">
      <c r="A9" s="544" t="s">
        <v>2</v>
      </c>
      <c r="B9" s="545" t="s">
        <v>96</v>
      </c>
      <c r="C9" s="546" t="s">
        <v>867</v>
      </c>
      <c r="D9" s="546" t="s">
        <v>866</v>
      </c>
      <c r="E9" s="546" t="s">
        <v>865</v>
      </c>
      <c r="F9" s="546" t="s">
        <v>864</v>
      </c>
      <c r="G9" s="546" t="s">
        <v>863</v>
      </c>
    </row>
    <row r="10" spans="1:7" ht="12.75">
      <c r="A10" s="547"/>
      <c r="B10" s="547" t="s">
        <v>42</v>
      </c>
      <c r="C10" s="547"/>
      <c r="D10" s="547"/>
      <c r="E10" s="547"/>
      <c r="F10" s="547"/>
      <c r="G10" s="547"/>
    </row>
    <row r="11" spans="1:7" ht="12.75">
      <c r="A11" s="547" t="s">
        <v>98</v>
      </c>
      <c r="B11" s="547" t="s">
        <v>868</v>
      </c>
      <c r="C11" s="548">
        <v>21500000</v>
      </c>
      <c r="D11" s="548">
        <v>6800000</v>
      </c>
      <c r="E11" s="548">
        <v>13840000</v>
      </c>
      <c r="F11" s="548">
        <v>19840000</v>
      </c>
      <c r="G11" s="548">
        <v>26840000</v>
      </c>
    </row>
    <row r="12" spans="1:7" ht="12.75">
      <c r="A12" s="547" t="s">
        <v>99</v>
      </c>
      <c r="B12" s="547" t="s">
        <v>794</v>
      </c>
      <c r="C12" s="548">
        <v>1100000</v>
      </c>
      <c r="D12" s="548">
        <v>375000</v>
      </c>
      <c r="E12" s="548">
        <v>750000</v>
      </c>
      <c r="F12" s="548">
        <v>1125000</v>
      </c>
      <c r="G12" s="548">
        <v>1500000</v>
      </c>
    </row>
    <row r="13" spans="1:7" ht="12.75">
      <c r="A13" s="547" t="s">
        <v>100</v>
      </c>
      <c r="B13" s="547" t="s">
        <v>795</v>
      </c>
      <c r="C13" s="548">
        <v>9700000</v>
      </c>
      <c r="D13" s="548">
        <v>2500000</v>
      </c>
      <c r="E13" s="548">
        <v>5000000</v>
      </c>
      <c r="F13" s="548">
        <v>7500000</v>
      </c>
      <c r="G13" s="548">
        <v>10000000</v>
      </c>
    </row>
    <row r="14" spans="1:7" ht="12.75">
      <c r="A14" s="547" t="s">
        <v>101</v>
      </c>
      <c r="B14" s="547" t="s">
        <v>797</v>
      </c>
      <c r="C14" s="548">
        <v>14800000</v>
      </c>
      <c r="D14" s="548">
        <v>3750000</v>
      </c>
      <c r="E14" s="548">
        <v>7500000</v>
      </c>
      <c r="F14" s="548">
        <v>11250000</v>
      </c>
      <c r="G14" s="548">
        <v>15000000</v>
      </c>
    </row>
    <row r="15" spans="1:7" ht="12.75">
      <c r="A15" s="547" t="s">
        <v>102</v>
      </c>
      <c r="B15" s="547" t="s">
        <v>790</v>
      </c>
      <c r="C15" s="548">
        <v>5600000</v>
      </c>
      <c r="D15" s="548">
        <v>1552500</v>
      </c>
      <c r="E15" s="548">
        <v>3105000</v>
      </c>
      <c r="F15" s="548">
        <v>4657500</v>
      </c>
      <c r="G15" s="548">
        <v>6210000</v>
      </c>
    </row>
    <row r="16" spans="1:7" ht="12.75">
      <c r="A16" s="547" t="s">
        <v>103</v>
      </c>
      <c r="B16" s="547" t="s">
        <v>791</v>
      </c>
      <c r="C16" s="548">
        <v>1650000</v>
      </c>
      <c r="D16" s="548">
        <v>678750</v>
      </c>
      <c r="E16" s="548">
        <v>1357500</v>
      </c>
      <c r="F16" s="548">
        <v>2036250</v>
      </c>
      <c r="G16" s="699">
        <v>2715000</v>
      </c>
    </row>
    <row r="17" spans="1:7" ht="12.75">
      <c r="A17" s="547" t="s">
        <v>104</v>
      </c>
      <c r="B17" s="547" t="s">
        <v>792</v>
      </c>
      <c r="C17" s="548">
        <v>1700000</v>
      </c>
      <c r="D17" s="548">
        <v>400000</v>
      </c>
      <c r="E17" s="548">
        <v>800000</v>
      </c>
      <c r="F17" s="548">
        <v>1200000</v>
      </c>
      <c r="G17" s="548">
        <v>2280000</v>
      </c>
    </row>
    <row r="18" spans="1:7" ht="12.75">
      <c r="A18" s="547" t="s">
        <v>105</v>
      </c>
      <c r="B18" s="547" t="s">
        <v>793</v>
      </c>
      <c r="C18" s="548">
        <v>550000</v>
      </c>
      <c r="D18" s="548">
        <v>245000</v>
      </c>
      <c r="E18" s="548">
        <v>490000</v>
      </c>
      <c r="F18" s="548">
        <v>735000</v>
      </c>
      <c r="G18" s="548">
        <v>980000</v>
      </c>
    </row>
    <row r="19" spans="1:7" ht="12.75">
      <c r="A19" s="547" t="s">
        <v>63</v>
      </c>
      <c r="B19" s="547" t="s">
        <v>799</v>
      </c>
      <c r="C19" s="548">
        <v>330000</v>
      </c>
      <c r="D19" s="548">
        <v>87500</v>
      </c>
      <c r="E19" s="548">
        <v>175000</v>
      </c>
      <c r="F19" s="548">
        <v>262500</v>
      </c>
      <c r="G19" s="548">
        <v>350000</v>
      </c>
    </row>
    <row r="20" spans="1:7" ht="12.75">
      <c r="A20" s="547" t="s">
        <v>796</v>
      </c>
      <c r="B20" s="547" t="s">
        <v>789</v>
      </c>
      <c r="C20" s="548">
        <v>40000</v>
      </c>
      <c r="D20" s="548">
        <v>200000</v>
      </c>
      <c r="E20" s="548">
        <v>200000</v>
      </c>
      <c r="F20" s="548">
        <v>200000</v>
      </c>
      <c r="G20" s="548">
        <v>400000</v>
      </c>
    </row>
    <row r="21" spans="1:7" ht="12.75">
      <c r="A21" s="547" t="s">
        <v>798</v>
      </c>
      <c r="B21" s="547" t="s">
        <v>869</v>
      </c>
      <c r="C21" s="548">
        <v>21000000</v>
      </c>
      <c r="D21" s="548">
        <v>920000</v>
      </c>
      <c r="E21" s="548">
        <v>2270000</v>
      </c>
      <c r="F21" s="548">
        <v>3790000</v>
      </c>
      <c r="G21" s="548">
        <v>4570000</v>
      </c>
    </row>
    <row r="22" spans="1:7" ht="12.75">
      <c r="A22" s="547" t="s">
        <v>691</v>
      </c>
      <c r="B22" s="547"/>
      <c r="C22" s="547"/>
      <c r="D22" s="547"/>
      <c r="E22" s="547"/>
      <c r="F22" s="547"/>
      <c r="G22" s="547"/>
    </row>
    <row r="23" spans="1:7" ht="12.75">
      <c r="A23" s="547"/>
      <c r="B23" s="547" t="s">
        <v>614</v>
      </c>
      <c r="C23" s="548">
        <f>SUM(C11:C22)</f>
        <v>77970000</v>
      </c>
      <c r="D23" s="548">
        <f>SUM(D11:D22)</f>
        <v>17508750</v>
      </c>
      <c r="E23" s="548">
        <f>SUM(E11:E22)</f>
        <v>35487500</v>
      </c>
      <c r="F23" s="548">
        <f>SUM(F11:F22)</f>
        <v>52596250</v>
      </c>
      <c r="G23" s="548">
        <f>SUM(G11:G22)</f>
        <v>70845000</v>
      </c>
    </row>
    <row r="24" spans="1:7" ht="12.75">
      <c r="A24" s="547"/>
      <c r="B24" s="547" t="s">
        <v>43</v>
      </c>
      <c r="C24" s="547"/>
      <c r="D24" s="547"/>
      <c r="E24" s="547"/>
      <c r="F24" s="547"/>
      <c r="G24" s="547"/>
    </row>
    <row r="25" spans="1:7" ht="12.75">
      <c r="A25" s="547" t="s">
        <v>98</v>
      </c>
      <c r="B25" s="547" t="s">
        <v>800</v>
      </c>
      <c r="C25" s="548">
        <v>3500000</v>
      </c>
      <c r="D25" s="548">
        <v>925000</v>
      </c>
      <c r="E25" s="548">
        <v>1850000</v>
      </c>
      <c r="F25" s="548">
        <v>2812500</v>
      </c>
      <c r="G25" s="548">
        <v>3700000</v>
      </c>
    </row>
    <row r="26" spans="1:7" ht="12.75">
      <c r="A26" s="547" t="s">
        <v>99</v>
      </c>
      <c r="B26" s="547" t="s">
        <v>803</v>
      </c>
      <c r="C26" s="548">
        <v>3900000</v>
      </c>
      <c r="D26" s="548">
        <v>1386750</v>
      </c>
      <c r="E26" s="548">
        <v>2773500</v>
      </c>
      <c r="F26" s="548">
        <v>4160250</v>
      </c>
      <c r="G26" s="548">
        <v>5547000</v>
      </c>
    </row>
    <row r="27" spans="1:7" ht="25.5">
      <c r="A27" s="547" t="s">
        <v>100</v>
      </c>
      <c r="B27" s="544" t="s">
        <v>804</v>
      </c>
      <c r="C27" s="548">
        <v>10500000</v>
      </c>
      <c r="D27" s="548">
        <v>3342500</v>
      </c>
      <c r="E27" s="548">
        <v>6685000</v>
      </c>
      <c r="F27" s="548">
        <v>10027500</v>
      </c>
      <c r="G27" s="548">
        <v>13370000</v>
      </c>
    </row>
    <row r="28" spans="1:7" ht="25.5">
      <c r="A28" s="547" t="s">
        <v>101</v>
      </c>
      <c r="B28" s="544" t="s">
        <v>805</v>
      </c>
      <c r="C28" s="548">
        <v>200000</v>
      </c>
      <c r="D28" s="548">
        <v>122500</v>
      </c>
      <c r="E28" s="548">
        <v>245000</v>
      </c>
      <c r="F28" s="548">
        <v>367500</v>
      </c>
      <c r="G28" s="548">
        <v>490000</v>
      </c>
    </row>
    <row r="29" spans="1:7" ht="12.75">
      <c r="A29" s="547" t="s">
        <v>102</v>
      </c>
      <c r="B29" s="547" t="s">
        <v>806</v>
      </c>
      <c r="C29" s="548">
        <v>550000</v>
      </c>
      <c r="D29" s="548">
        <v>150000</v>
      </c>
      <c r="E29" s="548">
        <v>300000</v>
      </c>
      <c r="F29" s="548">
        <v>450000</v>
      </c>
      <c r="G29" s="548">
        <v>600000</v>
      </c>
    </row>
    <row r="30" spans="1:7" ht="12.75">
      <c r="A30" s="547" t="s">
        <v>103</v>
      </c>
      <c r="B30" s="547" t="s">
        <v>807</v>
      </c>
      <c r="C30" s="548">
        <v>1300000</v>
      </c>
      <c r="D30" s="548">
        <v>247500</v>
      </c>
      <c r="E30" s="548">
        <v>495000</v>
      </c>
      <c r="F30" s="548">
        <v>742500</v>
      </c>
      <c r="G30" s="548">
        <v>990000</v>
      </c>
    </row>
    <row r="31" spans="1:7" ht="12.75">
      <c r="A31" s="547" t="s">
        <v>104</v>
      </c>
      <c r="B31" s="547" t="s">
        <v>801</v>
      </c>
      <c r="C31" s="548">
        <v>880000</v>
      </c>
      <c r="D31" s="548">
        <v>245000</v>
      </c>
      <c r="E31" s="548">
        <v>490000</v>
      </c>
      <c r="F31" s="548">
        <v>735000</v>
      </c>
      <c r="G31" s="548">
        <v>980000</v>
      </c>
    </row>
    <row r="32" spans="1:7" ht="12.75">
      <c r="A32" s="547" t="s">
        <v>105</v>
      </c>
      <c r="B32" s="547" t="s">
        <v>808</v>
      </c>
      <c r="C32" s="548">
        <v>220000</v>
      </c>
      <c r="D32" s="548">
        <v>62500</v>
      </c>
      <c r="E32" s="548">
        <v>125000</v>
      </c>
      <c r="F32" s="548">
        <v>187500</v>
      </c>
      <c r="G32" s="548">
        <v>250000</v>
      </c>
    </row>
    <row r="33" spans="1:7" ht="25.5">
      <c r="A33" s="547" t="s">
        <v>63</v>
      </c>
      <c r="B33" s="544" t="s">
        <v>802</v>
      </c>
      <c r="C33" s="548">
        <v>3800000</v>
      </c>
      <c r="D33" s="548">
        <v>1587500</v>
      </c>
      <c r="E33" s="548">
        <v>3175000</v>
      </c>
      <c r="F33" s="548">
        <v>4762500</v>
      </c>
      <c r="G33" s="548">
        <v>6350000</v>
      </c>
    </row>
    <row r="34" spans="1:7" ht="12.75">
      <c r="A34" s="547" t="s">
        <v>796</v>
      </c>
      <c r="B34" s="547" t="s">
        <v>810</v>
      </c>
      <c r="C34" s="548">
        <v>730000</v>
      </c>
      <c r="D34" s="548">
        <v>200000</v>
      </c>
      <c r="E34" s="548">
        <v>400000</v>
      </c>
      <c r="F34" s="548">
        <v>600000</v>
      </c>
      <c r="G34" s="548">
        <v>800000</v>
      </c>
    </row>
    <row r="35" spans="1:7" ht="12.75">
      <c r="A35" s="547" t="s">
        <v>798</v>
      </c>
      <c r="B35" s="547" t="s">
        <v>812</v>
      </c>
      <c r="C35" s="548">
        <v>570000</v>
      </c>
      <c r="D35" s="548">
        <v>122500</v>
      </c>
      <c r="E35" s="548">
        <v>245000</v>
      </c>
      <c r="F35" s="548">
        <v>367500</v>
      </c>
      <c r="G35" s="548">
        <v>490000</v>
      </c>
    </row>
    <row r="36" spans="1:7" ht="12.75">
      <c r="A36" s="547" t="s">
        <v>809</v>
      </c>
      <c r="B36" s="547" t="s">
        <v>814</v>
      </c>
      <c r="C36" s="548">
        <v>610000</v>
      </c>
      <c r="D36" s="548">
        <v>157500</v>
      </c>
      <c r="E36" s="548">
        <v>315000</v>
      </c>
      <c r="F36" s="548">
        <v>472500</v>
      </c>
      <c r="G36" s="548">
        <v>630000</v>
      </c>
    </row>
    <row r="37" spans="1:7" ht="12.75">
      <c r="A37" s="547" t="s">
        <v>811</v>
      </c>
      <c r="B37" s="547" t="s">
        <v>816</v>
      </c>
      <c r="C37" s="548">
        <v>650000</v>
      </c>
      <c r="D37" s="548">
        <v>165000</v>
      </c>
      <c r="E37" s="548">
        <v>330000</v>
      </c>
      <c r="F37" s="548">
        <v>495000</v>
      </c>
      <c r="G37" s="548">
        <v>660000</v>
      </c>
    </row>
    <row r="38" spans="1:7" ht="25.5">
      <c r="A38" s="547" t="s">
        <v>813</v>
      </c>
      <c r="B38" s="544" t="s">
        <v>818</v>
      </c>
      <c r="C38" s="548">
        <v>270000</v>
      </c>
      <c r="D38" s="548">
        <v>75000</v>
      </c>
      <c r="E38" s="548">
        <v>150000</v>
      </c>
      <c r="F38" s="548">
        <v>225000</v>
      </c>
      <c r="G38" s="548">
        <v>300000</v>
      </c>
    </row>
    <row r="39" spans="1:7" ht="25.5">
      <c r="A39" s="547" t="s">
        <v>815</v>
      </c>
      <c r="B39" s="544" t="s">
        <v>820</v>
      </c>
      <c r="C39" s="548">
        <v>65000</v>
      </c>
      <c r="D39" s="548">
        <v>20000</v>
      </c>
      <c r="E39" s="548">
        <v>40000</v>
      </c>
      <c r="F39" s="548">
        <v>60000</v>
      </c>
      <c r="G39" s="548">
        <v>80000</v>
      </c>
    </row>
    <row r="40" spans="1:7" ht="12.75">
      <c r="A40" s="547" t="s">
        <v>817</v>
      </c>
      <c r="B40" s="547" t="s">
        <v>822</v>
      </c>
      <c r="C40" s="548">
        <v>270000</v>
      </c>
      <c r="D40" s="548">
        <v>122500</v>
      </c>
      <c r="E40" s="548">
        <v>245000</v>
      </c>
      <c r="F40" s="548">
        <v>367500</v>
      </c>
      <c r="G40" s="548">
        <v>490000</v>
      </c>
    </row>
    <row r="41" spans="1:7" ht="25.5">
      <c r="A41" s="547" t="s">
        <v>819</v>
      </c>
      <c r="B41" s="544" t="s">
        <v>824</v>
      </c>
      <c r="C41" s="548">
        <v>12500000</v>
      </c>
      <c r="D41" s="548">
        <v>3250000</v>
      </c>
      <c r="E41" s="548">
        <v>6500000</v>
      </c>
      <c r="F41" s="548">
        <v>9750000</v>
      </c>
      <c r="G41" s="548">
        <v>13000000</v>
      </c>
    </row>
    <row r="42" spans="1:7" ht="12.75">
      <c r="A42" s="547" t="s">
        <v>821</v>
      </c>
      <c r="B42" s="547" t="s">
        <v>825</v>
      </c>
      <c r="C42" s="548">
        <v>1680000</v>
      </c>
      <c r="D42" s="548">
        <v>425000</v>
      </c>
      <c r="E42" s="548">
        <v>850000</v>
      </c>
      <c r="F42" s="548">
        <v>1275000</v>
      </c>
      <c r="G42" s="548">
        <v>1700000</v>
      </c>
    </row>
    <row r="43" spans="1:7" ht="25.5">
      <c r="A43" s="547" t="s">
        <v>823</v>
      </c>
      <c r="B43" s="544" t="s">
        <v>850</v>
      </c>
      <c r="C43" s="548">
        <v>0</v>
      </c>
      <c r="D43" s="548">
        <v>0</v>
      </c>
      <c r="E43" s="548">
        <v>4000000</v>
      </c>
      <c r="F43" s="548">
        <v>4000000</v>
      </c>
      <c r="G43" s="548">
        <v>4000000</v>
      </c>
    </row>
    <row r="44" spans="1:7" ht="12.75">
      <c r="A44" s="547" t="s">
        <v>691</v>
      </c>
      <c r="B44" s="547"/>
      <c r="C44" s="547"/>
      <c r="D44" s="547"/>
      <c r="E44" s="547"/>
      <c r="F44" s="547"/>
      <c r="G44" s="547"/>
    </row>
    <row r="45" spans="1:9" ht="12.75">
      <c r="A45" s="547"/>
      <c r="B45" s="547" t="s">
        <v>612</v>
      </c>
      <c r="C45" s="548">
        <f>SUM(C25:C44)</f>
        <v>42195000</v>
      </c>
      <c r="D45" s="548">
        <f>SUM(D25:D44)</f>
        <v>12606750</v>
      </c>
      <c r="E45" s="548">
        <f>SUM(E25:E44)</f>
        <v>29213500</v>
      </c>
      <c r="F45" s="548">
        <f>SUM(F25:F44)</f>
        <v>41857750</v>
      </c>
      <c r="G45" s="548">
        <f>SUM(G25:G44)</f>
        <v>54427000</v>
      </c>
      <c r="I45" s="685"/>
    </row>
    <row r="46" spans="1:7" ht="12.75">
      <c r="A46" s="547"/>
      <c r="B46" s="547" t="s">
        <v>44</v>
      </c>
      <c r="C46" s="547"/>
      <c r="D46" s="547"/>
      <c r="E46" s="547"/>
      <c r="F46" s="547"/>
      <c r="G46" s="547"/>
    </row>
    <row r="47" spans="1:7" ht="25.5">
      <c r="A47" s="547">
        <v>1</v>
      </c>
      <c r="B47" s="544" t="s">
        <v>840</v>
      </c>
      <c r="C47" s="548">
        <v>120000</v>
      </c>
      <c r="D47" s="548">
        <v>95000</v>
      </c>
      <c r="E47" s="548">
        <v>190000</v>
      </c>
      <c r="F47" s="548">
        <v>285000</v>
      </c>
      <c r="G47" s="699">
        <v>380000</v>
      </c>
    </row>
    <row r="48" spans="1:7" ht="25.5">
      <c r="A48" s="547">
        <v>2</v>
      </c>
      <c r="B48" s="544" t="s">
        <v>841</v>
      </c>
      <c r="C48" s="548">
        <v>0</v>
      </c>
      <c r="D48" s="548">
        <v>0</v>
      </c>
      <c r="E48" s="548">
        <v>0</v>
      </c>
      <c r="F48" s="548">
        <v>200000</v>
      </c>
      <c r="G48" s="548">
        <v>200000</v>
      </c>
    </row>
    <row r="49" spans="1:7" ht="38.25">
      <c r="A49" s="547">
        <v>3</v>
      </c>
      <c r="B49" s="544" t="s">
        <v>842</v>
      </c>
      <c r="C49" s="548">
        <v>126420</v>
      </c>
      <c r="D49" s="548">
        <v>0</v>
      </c>
      <c r="E49" s="548">
        <v>480000</v>
      </c>
      <c r="F49" s="548">
        <v>1000000</v>
      </c>
      <c r="G49" s="548">
        <v>1780000</v>
      </c>
    </row>
    <row r="50" spans="1:7" ht="12.75">
      <c r="A50" s="547"/>
      <c r="B50" s="547" t="s">
        <v>613</v>
      </c>
      <c r="C50" s="548">
        <f>SUM(C47:C49)</f>
        <v>246420</v>
      </c>
      <c r="D50" s="548">
        <f>SUM(D47:D49)</f>
        <v>95000</v>
      </c>
      <c r="E50" s="548">
        <f>SUM(E47:E49)</f>
        <v>670000</v>
      </c>
      <c r="F50" s="548">
        <f>SUM(F47:F49)</f>
        <v>1485000</v>
      </c>
      <c r="G50" s="548">
        <f>SUM(G47:G49)</f>
        <v>2360000</v>
      </c>
    </row>
    <row r="51" spans="1:7" ht="12.75">
      <c r="A51" s="547" t="s">
        <v>695</v>
      </c>
      <c r="B51" s="547"/>
      <c r="C51" s="548">
        <f>C23+C45+C50</f>
        <v>120411420</v>
      </c>
      <c r="D51" s="548">
        <f>D23+D45+D50</f>
        <v>30210500</v>
      </c>
      <c r="E51" s="548">
        <f>E23+E45+E50</f>
        <v>65371000</v>
      </c>
      <c r="F51" s="548">
        <f>F23+F45+F50</f>
        <v>95939000</v>
      </c>
      <c r="G51" s="548">
        <f>G23+G45+G50</f>
        <v>127632000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F85"/>
  <sheetViews>
    <sheetView showGridLines="0" view="pageBreakPreview" zoomScale="60" zoomScaleNormal="55" workbookViewId="0" topLeftCell="A1">
      <selection activeCell="N21" sqref="N2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389" t="s">
        <v>696</v>
      </c>
    </row>
    <row r="3" ht="15.75">
      <c r="B3" s="149"/>
    </row>
    <row r="4" spans="2:6" ht="27" customHeight="1">
      <c r="B4" s="858" t="s">
        <v>904</v>
      </c>
      <c r="C4" s="858"/>
      <c r="D4" s="858"/>
      <c r="E4" s="858"/>
      <c r="F4" s="858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190" t="s">
        <v>515</v>
      </c>
    </row>
    <row r="8" spans="2:6" ht="44.25" customHeight="1">
      <c r="B8" s="859" t="s">
        <v>582</v>
      </c>
      <c r="C8" s="861" t="s">
        <v>590</v>
      </c>
      <c r="D8" s="863" t="s">
        <v>583</v>
      </c>
      <c r="E8" s="865" t="s">
        <v>870</v>
      </c>
      <c r="F8" s="867" t="s">
        <v>871</v>
      </c>
    </row>
    <row r="9" spans="2:6" ht="56.25" customHeight="1" thickBot="1">
      <c r="B9" s="860"/>
      <c r="C9" s="862"/>
      <c r="D9" s="864"/>
      <c r="E9" s="866"/>
      <c r="F9" s="868"/>
    </row>
    <row r="10" spans="2:6" s="151" customFormat="1" ht="34.5" customHeight="1">
      <c r="B10" s="462"/>
      <c r="C10" s="463" t="s">
        <v>224</v>
      </c>
      <c r="D10" s="464"/>
      <c r="E10" s="227"/>
      <c r="F10" s="458"/>
    </row>
    <row r="11" spans="2:6" s="152" customFormat="1" ht="51.75" customHeight="1">
      <c r="B11" s="465" t="s">
        <v>225</v>
      </c>
      <c r="C11" s="466" t="s">
        <v>226</v>
      </c>
      <c r="D11" s="467">
        <v>1001</v>
      </c>
      <c r="E11" s="227">
        <f>E12+E19+E26+E27</f>
        <v>276583</v>
      </c>
      <c r="F11" s="227">
        <f>F12+F19+F26+F27</f>
        <v>259623</v>
      </c>
    </row>
    <row r="12" spans="2:6" s="151" customFormat="1" ht="47.25" customHeight="1">
      <c r="B12" s="465">
        <v>60</v>
      </c>
      <c r="C12" s="466" t="s">
        <v>227</v>
      </c>
      <c r="D12" s="467">
        <v>1002</v>
      </c>
      <c r="E12" s="227">
        <f>E13+E14+E15+E16+E17+E18</f>
        <v>9300</v>
      </c>
      <c r="F12" s="227">
        <f>F13+F14+F15+F16+F17+F18</f>
        <v>9300</v>
      </c>
    </row>
    <row r="13" spans="2:6" s="151" customFormat="1" ht="34.5" customHeight="1">
      <c r="B13" s="468">
        <v>600</v>
      </c>
      <c r="C13" s="469" t="s">
        <v>228</v>
      </c>
      <c r="D13" s="470">
        <v>1003</v>
      </c>
      <c r="E13" s="227"/>
      <c r="F13" s="458"/>
    </row>
    <row r="14" spans="2:6" s="151" customFormat="1" ht="34.5" customHeight="1">
      <c r="B14" s="468">
        <v>601</v>
      </c>
      <c r="C14" s="469" t="s">
        <v>229</v>
      </c>
      <c r="D14" s="470">
        <v>1004</v>
      </c>
      <c r="E14" s="227"/>
      <c r="F14" s="458"/>
    </row>
    <row r="15" spans="2:6" s="151" customFormat="1" ht="34.5" customHeight="1">
      <c r="B15" s="468">
        <v>602</v>
      </c>
      <c r="C15" s="469" t="s">
        <v>230</v>
      </c>
      <c r="D15" s="470">
        <v>1005</v>
      </c>
      <c r="E15" s="227"/>
      <c r="F15" s="458"/>
    </row>
    <row r="16" spans="2:6" s="151" customFormat="1" ht="34.5" customHeight="1">
      <c r="B16" s="468">
        <v>603</v>
      </c>
      <c r="C16" s="469" t="s">
        <v>231</v>
      </c>
      <c r="D16" s="470">
        <v>1006</v>
      </c>
      <c r="E16" s="227"/>
      <c r="F16" s="458"/>
    </row>
    <row r="17" spans="2:6" s="151" customFormat="1" ht="34.5" customHeight="1">
      <c r="B17" s="468">
        <v>604</v>
      </c>
      <c r="C17" s="469" t="s">
        <v>232</v>
      </c>
      <c r="D17" s="470">
        <v>1007</v>
      </c>
      <c r="E17" s="227">
        <v>9300</v>
      </c>
      <c r="F17" s="458">
        <v>9300</v>
      </c>
    </row>
    <row r="18" spans="2:6" s="151" customFormat="1" ht="34.5" customHeight="1">
      <c r="B18" s="468">
        <v>605</v>
      </c>
      <c r="C18" s="469" t="s">
        <v>233</v>
      </c>
      <c r="D18" s="470">
        <v>1008</v>
      </c>
      <c r="E18" s="227"/>
      <c r="F18" s="458"/>
    </row>
    <row r="19" spans="2:6" s="151" customFormat="1" ht="34.5" customHeight="1">
      <c r="B19" s="465">
        <v>61</v>
      </c>
      <c r="C19" s="466" t="s">
        <v>234</v>
      </c>
      <c r="D19" s="467">
        <v>1009</v>
      </c>
      <c r="E19" s="227">
        <f>E20+E21+E22+E23+E24+E25</f>
        <v>261760</v>
      </c>
      <c r="F19" s="227">
        <v>245000</v>
      </c>
    </row>
    <row r="20" spans="2:6" s="151" customFormat="1" ht="34.5" customHeight="1">
      <c r="B20" s="468">
        <v>610</v>
      </c>
      <c r="C20" s="469" t="s">
        <v>235</v>
      </c>
      <c r="D20" s="470">
        <v>1010</v>
      </c>
      <c r="E20" s="227"/>
      <c r="F20" s="458"/>
    </row>
    <row r="21" spans="2:6" s="151" customFormat="1" ht="34.5" customHeight="1">
      <c r="B21" s="468">
        <v>611</v>
      </c>
      <c r="C21" s="469" t="s">
        <v>236</v>
      </c>
      <c r="D21" s="470">
        <v>1011</v>
      </c>
      <c r="E21" s="227"/>
      <c r="F21" s="458"/>
    </row>
    <row r="22" spans="2:6" s="151" customFormat="1" ht="34.5" customHeight="1">
      <c r="B22" s="468">
        <v>612</v>
      </c>
      <c r="C22" s="469" t="s">
        <v>237</v>
      </c>
      <c r="D22" s="470">
        <v>1012</v>
      </c>
      <c r="E22" s="227"/>
      <c r="F22" s="458"/>
    </row>
    <row r="23" spans="2:6" s="151" customFormat="1" ht="34.5" customHeight="1">
      <c r="B23" s="468">
        <v>613</v>
      </c>
      <c r="C23" s="469" t="s">
        <v>238</v>
      </c>
      <c r="D23" s="470">
        <v>1013</v>
      </c>
      <c r="E23" s="227"/>
      <c r="F23" s="458"/>
    </row>
    <row r="24" spans="2:6" s="151" customFormat="1" ht="34.5" customHeight="1">
      <c r="B24" s="468">
        <v>614</v>
      </c>
      <c r="C24" s="469" t="s">
        <v>239</v>
      </c>
      <c r="D24" s="470">
        <v>1014</v>
      </c>
      <c r="E24" s="227">
        <v>261760</v>
      </c>
      <c r="F24" s="458">
        <v>252000</v>
      </c>
    </row>
    <row r="25" spans="2:6" s="151" customFormat="1" ht="34.5" customHeight="1">
      <c r="B25" s="468">
        <v>615</v>
      </c>
      <c r="C25" s="469" t="s">
        <v>240</v>
      </c>
      <c r="D25" s="470">
        <v>1015</v>
      </c>
      <c r="E25" s="227"/>
      <c r="F25" s="458"/>
    </row>
    <row r="26" spans="2:6" s="151" customFormat="1" ht="42" customHeight="1">
      <c r="B26" s="468">
        <v>64</v>
      </c>
      <c r="C26" s="466" t="s">
        <v>241</v>
      </c>
      <c r="D26" s="467">
        <v>1016</v>
      </c>
      <c r="E26" s="227">
        <v>2523</v>
      </c>
      <c r="F26" s="458">
        <v>2523</v>
      </c>
    </row>
    <row r="27" spans="2:6" s="151" customFormat="1" ht="34.5" customHeight="1">
      <c r="B27" s="468">
        <v>65</v>
      </c>
      <c r="C27" s="466" t="s">
        <v>242</v>
      </c>
      <c r="D27" s="470">
        <v>1017</v>
      </c>
      <c r="E27" s="227">
        <v>3000</v>
      </c>
      <c r="F27" s="458">
        <v>2800</v>
      </c>
    </row>
    <row r="28" spans="2:6" s="151" customFormat="1" ht="34.5" customHeight="1">
      <c r="B28" s="465"/>
      <c r="C28" s="466" t="s">
        <v>243</v>
      </c>
      <c r="D28" s="471"/>
      <c r="E28" s="227"/>
      <c r="F28" s="458"/>
    </row>
    <row r="29" spans="2:6" s="151" customFormat="1" ht="39.75" customHeight="1">
      <c r="B29" s="465" t="s">
        <v>244</v>
      </c>
      <c r="C29" s="466" t="s">
        <v>245</v>
      </c>
      <c r="D29" s="472">
        <v>1018</v>
      </c>
      <c r="E29" s="227">
        <f>E30-E31-E32+E33+E34+E35+E36+E37+E38+E39+E40</f>
        <v>285662</v>
      </c>
      <c r="F29" s="227">
        <f>F30-F31-F32+F33+F34+F35+F36+F37+F38+F39+F40</f>
        <v>267800</v>
      </c>
    </row>
    <row r="30" spans="2:6" s="151" customFormat="1" ht="34.5" customHeight="1">
      <c r="B30" s="468">
        <v>50</v>
      </c>
      <c r="C30" s="469" t="s">
        <v>246</v>
      </c>
      <c r="D30" s="470">
        <v>1019</v>
      </c>
      <c r="E30" s="227">
        <v>7500</v>
      </c>
      <c r="F30" s="458">
        <v>7500</v>
      </c>
    </row>
    <row r="31" spans="2:6" s="151" customFormat="1" ht="34.5" customHeight="1">
      <c r="B31" s="468">
        <v>62</v>
      </c>
      <c r="C31" s="469" t="s">
        <v>247</v>
      </c>
      <c r="D31" s="470">
        <v>1020</v>
      </c>
      <c r="E31" s="227">
        <v>1500</v>
      </c>
      <c r="F31" s="539">
        <v>0</v>
      </c>
    </row>
    <row r="32" spans="2:6" s="151" customFormat="1" ht="34.5" customHeight="1">
      <c r="B32" s="468">
        <v>630</v>
      </c>
      <c r="C32" s="469" t="s">
        <v>248</v>
      </c>
      <c r="D32" s="470">
        <v>1021</v>
      </c>
      <c r="E32" s="227"/>
      <c r="F32" s="458"/>
    </row>
    <row r="33" spans="2:6" s="151" customFormat="1" ht="34.5" customHeight="1">
      <c r="B33" s="468">
        <v>631</v>
      </c>
      <c r="C33" s="469" t="s">
        <v>249</v>
      </c>
      <c r="D33" s="470">
        <v>1022</v>
      </c>
      <c r="E33" s="227"/>
      <c r="F33" s="458"/>
    </row>
    <row r="34" spans="2:6" s="151" customFormat="1" ht="34.5" customHeight="1">
      <c r="B34" s="468" t="s">
        <v>123</v>
      </c>
      <c r="C34" s="469" t="s">
        <v>250</v>
      </c>
      <c r="D34" s="470">
        <v>1023</v>
      </c>
      <c r="E34" s="227">
        <v>34575</v>
      </c>
      <c r="F34" s="458">
        <v>28000</v>
      </c>
    </row>
    <row r="35" spans="2:6" s="151" customFormat="1" ht="34.5" customHeight="1">
      <c r="B35" s="468">
        <v>513</v>
      </c>
      <c r="C35" s="469" t="s">
        <v>251</v>
      </c>
      <c r="D35" s="470">
        <v>1024</v>
      </c>
      <c r="E35" s="227">
        <v>25400</v>
      </c>
      <c r="F35" s="458">
        <v>25000</v>
      </c>
    </row>
    <row r="36" spans="2:6" s="151" customFormat="1" ht="34.5" customHeight="1">
      <c r="B36" s="468">
        <v>52</v>
      </c>
      <c r="C36" s="469" t="s">
        <v>252</v>
      </c>
      <c r="D36" s="470">
        <v>1025</v>
      </c>
      <c r="E36" s="227">
        <v>159868</v>
      </c>
      <c r="F36" s="458">
        <v>152000</v>
      </c>
    </row>
    <row r="37" spans="2:6" s="151" customFormat="1" ht="34.5" customHeight="1">
      <c r="B37" s="468">
        <v>53</v>
      </c>
      <c r="C37" s="469" t="s">
        <v>253</v>
      </c>
      <c r="D37" s="470">
        <v>1026</v>
      </c>
      <c r="E37" s="227">
        <v>11350</v>
      </c>
      <c r="F37" s="458">
        <v>11000</v>
      </c>
    </row>
    <row r="38" spans="2:6" s="151" customFormat="1" ht="34.5" customHeight="1">
      <c r="B38" s="468">
        <v>540</v>
      </c>
      <c r="C38" s="469" t="s">
        <v>254</v>
      </c>
      <c r="D38" s="470">
        <v>1027</v>
      </c>
      <c r="E38" s="227">
        <v>20300</v>
      </c>
      <c r="F38" s="458">
        <v>20300</v>
      </c>
    </row>
    <row r="39" spans="2:6" s="151" customFormat="1" ht="34.5" customHeight="1">
      <c r="B39" s="468" t="s">
        <v>124</v>
      </c>
      <c r="C39" s="469" t="s">
        <v>255</v>
      </c>
      <c r="D39" s="470">
        <v>1028</v>
      </c>
      <c r="E39" s="227">
        <v>1000</v>
      </c>
      <c r="F39" s="458">
        <v>1000</v>
      </c>
    </row>
    <row r="40" spans="2:6" s="153" customFormat="1" ht="34.5" customHeight="1">
      <c r="B40" s="468">
        <v>55</v>
      </c>
      <c r="C40" s="469" t="s">
        <v>256</v>
      </c>
      <c r="D40" s="470">
        <v>1029</v>
      </c>
      <c r="E40" s="227">
        <v>27169</v>
      </c>
      <c r="F40" s="458">
        <v>23000</v>
      </c>
    </row>
    <row r="41" spans="2:6" s="153" customFormat="1" ht="34.5" customHeight="1">
      <c r="B41" s="465"/>
      <c r="C41" s="466" t="s">
        <v>257</v>
      </c>
      <c r="D41" s="467">
        <v>1030</v>
      </c>
      <c r="E41" s="227"/>
      <c r="F41" s="458"/>
    </row>
    <row r="42" spans="2:6" s="153" customFormat="1" ht="34.5" customHeight="1">
      <c r="B42" s="465"/>
      <c r="C42" s="466" t="s">
        <v>258</v>
      </c>
      <c r="D42" s="467">
        <v>1031</v>
      </c>
      <c r="E42" s="227">
        <f>E29-E11</f>
        <v>9079</v>
      </c>
      <c r="F42" s="227">
        <f>F29-F11</f>
        <v>8177</v>
      </c>
    </row>
    <row r="43" spans="2:6" s="153" customFormat="1" ht="34.5" customHeight="1">
      <c r="B43" s="465">
        <v>66</v>
      </c>
      <c r="C43" s="466" t="s">
        <v>259</v>
      </c>
      <c r="D43" s="467">
        <v>1032</v>
      </c>
      <c r="E43" s="227">
        <f>E44+E49+E50</f>
        <v>5000</v>
      </c>
      <c r="F43" s="227">
        <f>F44+F49+F50</f>
        <v>4000</v>
      </c>
    </row>
    <row r="44" spans="2:6" s="153" customFormat="1" ht="34.5" customHeight="1">
      <c r="B44" s="465" t="s">
        <v>260</v>
      </c>
      <c r="C44" s="466" t="s">
        <v>261</v>
      </c>
      <c r="D44" s="467">
        <v>1033</v>
      </c>
      <c r="E44" s="227"/>
      <c r="F44" s="458"/>
    </row>
    <row r="45" spans="2:6" s="153" customFormat="1" ht="34.5" customHeight="1">
      <c r="B45" s="468">
        <v>660</v>
      </c>
      <c r="C45" s="469" t="s">
        <v>262</v>
      </c>
      <c r="D45" s="470">
        <v>1034</v>
      </c>
      <c r="E45" s="227"/>
      <c r="F45" s="458"/>
    </row>
    <row r="46" spans="2:6" s="153" customFormat="1" ht="34.5" customHeight="1">
      <c r="B46" s="468">
        <v>661</v>
      </c>
      <c r="C46" s="469" t="s">
        <v>263</v>
      </c>
      <c r="D46" s="470">
        <v>1035</v>
      </c>
      <c r="E46" s="227"/>
      <c r="F46" s="458"/>
    </row>
    <row r="47" spans="2:6" s="153" customFormat="1" ht="34.5" customHeight="1">
      <c r="B47" s="468">
        <v>665</v>
      </c>
      <c r="C47" s="469" t="s">
        <v>264</v>
      </c>
      <c r="D47" s="470">
        <v>1036</v>
      </c>
      <c r="E47" s="227"/>
      <c r="F47" s="458"/>
    </row>
    <row r="48" spans="2:6" s="153" customFormat="1" ht="34.5" customHeight="1">
      <c r="B48" s="468">
        <v>669</v>
      </c>
      <c r="C48" s="469" t="s">
        <v>265</v>
      </c>
      <c r="D48" s="470">
        <v>1037</v>
      </c>
      <c r="E48" s="227"/>
      <c r="F48" s="458"/>
    </row>
    <row r="49" spans="2:6" s="153" customFormat="1" ht="34.5" customHeight="1">
      <c r="B49" s="465">
        <v>662</v>
      </c>
      <c r="C49" s="466" t="s">
        <v>266</v>
      </c>
      <c r="D49" s="467">
        <v>1038</v>
      </c>
      <c r="E49" s="227">
        <v>5000</v>
      </c>
      <c r="F49" s="458">
        <v>4000</v>
      </c>
    </row>
    <row r="50" spans="2:6" s="153" customFormat="1" ht="34.5" customHeight="1">
      <c r="B50" s="465" t="s">
        <v>125</v>
      </c>
      <c r="C50" s="466" t="s">
        <v>267</v>
      </c>
      <c r="D50" s="467">
        <v>1039</v>
      </c>
      <c r="E50" s="227"/>
      <c r="F50" s="458"/>
    </row>
    <row r="51" spans="2:6" s="153" customFormat="1" ht="34.5" customHeight="1">
      <c r="B51" s="465">
        <v>56</v>
      </c>
      <c r="C51" s="466" t="s">
        <v>268</v>
      </c>
      <c r="D51" s="467">
        <v>1040</v>
      </c>
      <c r="E51" s="227">
        <f>E52+E57+E58</f>
        <v>2</v>
      </c>
      <c r="F51" s="227">
        <f>F52+F57+F58</f>
        <v>2</v>
      </c>
    </row>
    <row r="52" spans="2:6" ht="34.5" customHeight="1">
      <c r="B52" s="465" t="s">
        <v>269</v>
      </c>
      <c r="C52" s="466" t="s">
        <v>584</v>
      </c>
      <c r="D52" s="467">
        <v>1041</v>
      </c>
      <c r="E52" s="227"/>
      <c r="F52" s="458"/>
    </row>
    <row r="53" spans="2:6" ht="34.5" customHeight="1">
      <c r="B53" s="468">
        <v>560</v>
      </c>
      <c r="C53" s="469" t="s">
        <v>126</v>
      </c>
      <c r="D53" s="470">
        <v>1042</v>
      </c>
      <c r="E53" s="227"/>
      <c r="F53" s="458"/>
    </row>
    <row r="54" spans="2:6" ht="34.5" customHeight="1">
      <c r="B54" s="468">
        <v>561</v>
      </c>
      <c r="C54" s="469" t="s">
        <v>127</v>
      </c>
      <c r="D54" s="470">
        <v>1043</v>
      </c>
      <c r="E54" s="227"/>
      <c r="F54" s="458"/>
    </row>
    <row r="55" spans="2:6" ht="34.5" customHeight="1">
      <c r="B55" s="468">
        <v>565</v>
      </c>
      <c r="C55" s="469" t="s">
        <v>270</v>
      </c>
      <c r="D55" s="470">
        <v>1044</v>
      </c>
      <c r="E55" s="227"/>
      <c r="F55" s="458"/>
    </row>
    <row r="56" spans="2:6" ht="34.5" customHeight="1">
      <c r="B56" s="468" t="s">
        <v>128</v>
      </c>
      <c r="C56" s="469" t="s">
        <v>271</v>
      </c>
      <c r="D56" s="470">
        <v>1045</v>
      </c>
      <c r="E56" s="227"/>
      <c r="F56" s="458"/>
    </row>
    <row r="57" spans="2:6" ht="34.5" customHeight="1">
      <c r="B57" s="468">
        <v>562</v>
      </c>
      <c r="C57" s="466" t="s">
        <v>272</v>
      </c>
      <c r="D57" s="467">
        <v>1046</v>
      </c>
      <c r="E57" s="227">
        <v>2</v>
      </c>
      <c r="F57" s="458">
        <v>2</v>
      </c>
    </row>
    <row r="58" spans="2:6" ht="34.5" customHeight="1">
      <c r="B58" s="465" t="s">
        <v>273</v>
      </c>
      <c r="C58" s="466" t="s">
        <v>274</v>
      </c>
      <c r="D58" s="467">
        <v>1047</v>
      </c>
      <c r="E58" s="227"/>
      <c r="F58" s="458"/>
    </row>
    <row r="59" spans="2:6" ht="34.5" customHeight="1">
      <c r="B59" s="465"/>
      <c r="C59" s="466" t="s">
        <v>275</v>
      </c>
      <c r="D59" s="467">
        <v>1048</v>
      </c>
      <c r="E59" s="227">
        <f>E43-E51</f>
        <v>4998</v>
      </c>
      <c r="F59" s="227">
        <f>F43-F51</f>
        <v>3998</v>
      </c>
    </row>
    <row r="60" spans="2:6" ht="34.5" customHeight="1">
      <c r="B60" s="465"/>
      <c r="C60" s="466" t="s">
        <v>276</v>
      </c>
      <c r="D60" s="467">
        <v>1049</v>
      </c>
      <c r="E60" s="227"/>
      <c r="F60" s="458"/>
    </row>
    <row r="61" spans="2:6" ht="34.5" customHeight="1">
      <c r="B61" s="468" t="s">
        <v>129</v>
      </c>
      <c r="C61" s="469" t="s">
        <v>277</v>
      </c>
      <c r="D61" s="470">
        <v>1050</v>
      </c>
      <c r="E61" s="227"/>
      <c r="F61" s="458"/>
    </row>
    <row r="62" spans="2:6" ht="34.5" customHeight="1">
      <c r="B62" s="468" t="s">
        <v>130</v>
      </c>
      <c r="C62" s="469" t="s">
        <v>278</v>
      </c>
      <c r="D62" s="470">
        <v>1051</v>
      </c>
      <c r="E62" s="227"/>
      <c r="F62" s="458"/>
    </row>
    <row r="63" spans="2:6" ht="34.5" customHeight="1">
      <c r="B63" s="465" t="s">
        <v>279</v>
      </c>
      <c r="C63" s="466" t="s">
        <v>280</v>
      </c>
      <c r="D63" s="467">
        <v>1052</v>
      </c>
      <c r="E63" s="227">
        <v>13000</v>
      </c>
      <c r="F63" s="458">
        <v>13000</v>
      </c>
    </row>
    <row r="64" spans="2:6" ht="34.5" customHeight="1">
      <c r="B64" s="465" t="s">
        <v>131</v>
      </c>
      <c r="C64" s="466" t="s">
        <v>281</v>
      </c>
      <c r="D64" s="467">
        <v>1053</v>
      </c>
      <c r="E64" s="227">
        <v>8750</v>
      </c>
      <c r="F64" s="458">
        <v>8200</v>
      </c>
    </row>
    <row r="65" spans="2:6" ht="34.5" customHeight="1">
      <c r="B65" s="468"/>
      <c r="C65" s="469" t="s">
        <v>282</v>
      </c>
      <c r="D65" s="470">
        <v>1054</v>
      </c>
      <c r="E65" s="227">
        <f>E41-E42+E59-E60+E61-E62+E63-E64</f>
        <v>169</v>
      </c>
      <c r="F65" s="227">
        <f>F41-F42+F59-F60+F61-F62+F63-F64</f>
        <v>621</v>
      </c>
    </row>
    <row r="66" spans="2:6" ht="34.5" customHeight="1">
      <c r="B66" s="468"/>
      <c r="C66" s="469" t="s">
        <v>283</v>
      </c>
      <c r="D66" s="470">
        <v>1055</v>
      </c>
      <c r="E66" s="227"/>
      <c r="F66" s="458"/>
    </row>
    <row r="67" spans="2:6" ht="34.5" customHeight="1">
      <c r="B67" s="468" t="s">
        <v>284</v>
      </c>
      <c r="C67" s="469" t="s">
        <v>285</v>
      </c>
      <c r="D67" s="470">
        <v>1056</v>
      </c>
      <c r="E67" s="227"/>
      <c r="F67" s="458"/>
    </row>
    <row r="68" spans="2:6" ht="34.5" customHeight="1">
      <c r="B68" s="468" t="s">
        <v>286</v>
      </c>
      <c r="C68" s="469" t="s">
        <v>287</v>
      </c>
      <c r="D68" s="470">
        <v>1057</v>
      </c>
      <c r="E68" s="227"/>
      <c r="F68" s="458"/>
    </row>
    <row r="69" spans="2:6" ht="34.5" customHeight="1">
      <c r="B69" s="465"/>
      <c r="C69" s="466" t="s">
        <v>288</v>
      </c>
      <c r="D69" s="467">
        <v>1058</v>
      </c>
      <c r="E69" s="227">
        <f>E65-E66+E67-E68</f>
        <v>169</v>
      </c>
      <c r="F69" s="227">
        <f>F65-F66+F67-F68</f>
        <v>621</v>
      </c>
    </row>
    <row r="70" spans="2:6" ht="34.5" customHeight="1">
      <c r="B70" s="473"/>
      <c r="C70" s="474" t="s">
        <v>289</v>
      </c>
      <c r="D70" s="467">
        <v>1059</v>
      </c>
      <c r="E70" s="227"/>
      <c r="F70" s="458"/>
    </row>
    <row r="71" spans="2:6" ht="34.5" customHeight="1">
      <c r="B71" s="468"/>
      <c r="C71" s="475" t="s">
        <v>290</v>
      </c>
      <c r="D71" s="470"/>
      <c r="E71" s="227"/>
      <c r="F71" s="458"/>
    </row>
    <row r="72" spans="2:6" ht="34.5" customHeight="1">
      <c r="B72" s="468">
        <v>721</v>
      </c>
      <c r="C72" s="475" t="s">
        <v>291</v>
      </c>
      <c r="D72" s="470">
        <v>1060</v>
      </c>
      <c r="E72" s="227"/>
      <c r="F72" s="458"/>
    </row>
    <row r="73" spans="2:6" ht="34.5" customHeight="1">
      <c r="B73" s="468" t="s">
        <v>292</v>
      </c>
      <c r="C73" s="475" t="s">
        <v>293</v>
      </c>
      <c r="D73" s="470">
        <v>1061</v>
      </c>
      <c r="E73" s="227"/>
      <c r="F73" s="458"/>
    </row>
    <row r="74" spans="2:6" ht="34.5" customHeight="1">
      <c r="B74" s="468" t="s">
        <v>292</v>
      </c>
      <c r="C74" s="475" t="s">
        <v>294</v>
      </c>
      <c r="D74" s="470">
        <v>1062</v>
      </c>
      <c r="E74" s="227"/>
      <c r="F74" s="458"/>
    </row>
    <row r="75" spans="2:6" ht="34.5" customHeight="1">
      <c r="B75" s="468">
        <v>723</v>
      </c>
      <c r="C75" s="475" t="s">
        <v>295</v>
      </c>
      <c r="D75" s="470">
        <v>1063</v>
      </c>
      <c r="E75" s="227"/>
      <c r="F75" s="458"/>
    </row>
    <row r="76" spans="2:6" ht="34.5" customHeight="1">
      <c r="B76" s="465"/>
      <c r="C76" s="474" t="s">
        <v>585</v>
      </c>
      <c r="D76" s="467">
        <v>1064</v>
      </c>
      <c r="E76" s="227">
        <f>E69-E70-E72-E73+E74-E75</f>
        <v>169</v>
      </c>
      <c r="F76" s="227">
        <f>F69-F70-F72-F73+F74-F75</f>
        <v>621</v>
      </c>
    </row>
    <row r="77" spans="2:6" ht="34.5" customHeight="1">
      <c r="B77" s="473"/>
      <c r="C77" s="474" t="s">
        <v>586</v>
      </c>
      <c r="D77" s="467">
        <v>1065</v>
      </c>
      <c r="E77" s="227"/>
      <c r="F77" s="458"/>
    </row>
    <row r="78" spans="2:6" ht="34.5" customHeight="1">
      <c r="B78" s="476"/>
      <c r="C78" s="475" t="s">
        <v>296</v>
      </c>
      <c r="D78" s="470">
        <v>1066</v>
      </c>
      <c r="E78" s="227"/>
      <c r="F78" s="458"/>
    </row>
    <row r="79" spans="2:6" ht="34.5" customHeight="1">
      <c r="B79" s="476"/>
      <c r="C79" s="475" t="s">
        <v>297</v>
      </c>
      <c r="D79" s="470">
        <v>1067</v>
      </c>
      <c r="E79" s="227"/>
      <c r="F79" s="458"/>
    </row>
    <row r="80" spans="2:6" ht="34.5" customHeight="1">
      <c r="B80" s="476"/>
      <c r="C80" s="475" t="s">
        <v>587</v>
      </c>
      <c r="D80" s="470">
        <v>1068</v>
      </c>
      <c r="E80" s="477"/>
      <c r="F80" s="458"/>
    </row>
    <row r="81" spans="2:6" ht="34.5" customHeight="1">
      <c r="B81" s="476"/>
      <c r="C81" s="475" t="s">
        <v>588</v>
      </c>
      <c r="D81" s="470">
        <v>1069</v>
      </c>
      <c r="E81" s="478"/>
      <c r="F81" s="479"/>
    </row>
    <row r="82" spans="2:6" ht="34.5" customHeight="1">
      <c r="B82" s="476"/>
      <c r="C82" s="475" t="s">
        <v>589</v>
      </c>
      <c r="D82" s="470"/>
      <c r="E82" s="480"/>
      <c r="F82" s="458"/>
    </row>
    <row r="83" spans="2:6" ht="34.5" customHeight="1">
      <c r="B83" s="481"/>
      <c r="C83" s="482" t="s">
        <v>97</v>
      </c>
      <c r="D83" s="470">
        <v>1070</v>
      </c>
      <c r="E83" s="483"/>
      <c r="F83" s="484"/>
    </row>
    <row r="84" spans="2:6" ht="34.5" customHeight="1" thickBot="1">
      <c r="B84" s="485"/>
      <c r="C84" s="486" t="s">
        <v>298</v>
      </c>
      <c r="D84" s="487">
        <v>1071</v>
      </c>
      <c r="E84" s="488"/>
      <c r="F84" s="489"/>
    </row>
    <row r="85" spans="2:6" ht="20.25">
      <c r="B85" s="490"/>
      <c r="C85" s="490"/>
      <c r="D85" s="491"/>
      <c r="E85" s="492"/>
      <c r="F85" s="492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1"/>
  <sheetViews>
    <sheetView showGridLines="0" view="pageBreakPreview" zoomScale="75" zoomScaleNormal="85" zoomScaleSheetLayoutView="75" zoomScalePageLayoutView="0" workbookViewId="0" topLeftCell="A1">
      <selection activeCell="O1" sqref="O1"/>
    </sheetView>
  </sheetViews>
  <sheetFormatPr defaultColWidth="9.140625" defaultRowHeight="12.75"/>
  <cols>
    <col min="1" max="1" width="5.140625" style="21" customWidth="1"/>
    <col min="2" max="2" width="12.140625" style="21" customWidth="1"/>
    <col min="3" max="3" width="45.28125" style="21" customWidth="1"/>
    <col min="4" max="4" width="17.421875" style="21" customWidth="1"/>
    <col min="5" max="5" width="17.7109375" style="21" customWidth="1"/>
    <col min="6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1" spans="2:15" s="22" customFormat="1" ht="20.2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66" t="s">
        <v>926</v>
      </c>
    </row>
    <row r="2" spans="2:15" s="22" customFormat="1" ht="18.75">
      <c r="B2" s="1126" t="s">
        <v>737</v>
      </c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</row>
    <row r="3" spans="2:15" s="22" customFormat="1" ht="16.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6"/>
      <c r="O3" s="55" t="s">
        <v>515</v>
      </c>
    </row>
    <row r="4" spans="2:15" s="22" customFormat="1" ht="32.25" customHeight="1" thickBot="1">
      <c r="B4" s="1127" t="s">
        <v>2</v>
      </c>
      <c r="C4" s="1114" t="s">
        <v>738</v>
      </c>
      <c r="D4" s="1114" t="s">
        <v>85</v>
      </c>
      <c r="E4" s="1114" t="s">
        <v>86</v>
      </c>
      <c r="F4" s="1114" t="s">
        <v>87</v>
      </c>
      <c r="G4" s="1114" t="s">
        <v>857</v>
      </c>
      <c r="H4" s="1121" t="s">
        <v>570</v>
      </c>
      <c r="I4" s="1114" t="s">
        <v>571</v>
      </c>
      <c r="J4" s="1118" t="s">
        <v>860</v>
      </c>
      <c r="K4" s="1119"/>
      <c r="L4" s="1119"/>
      <c r="M4" s="1120"/>
      <c r="N4" s="1114" t="s">
        <v>861</v>
      </c>
      <c r="O4" s="1116" t="s">
        <v>862</v>
      </c>
    </row>
    <row r="5" spans="2:15" s="22" customFormat="1" ht="58.5" customHeight="1" thickBot="1">
      <c r="B5" s="1128"/>
      <c r="C5" s="1129"/>
      <c r="D5" s="1129"/>
      <c r="E5" s="1129"/>
      <c r="F5" s="1129"/>
      <c r="G5" s="1129"/>
      <c r="H5" s="1122"/>
      <c r="I5" s="1115"/>
      <c r="J5" s="549" t="s">
        <v>866</v>
      </c>
      <c r="K5" s="549" t="s">
        <v>865</v>
      </c>
      <c r="L5" s="549" t="s">
        <v>864</v>
      </c>
      <c r="M5" s="549" t="s">
        <v>863</v>
      </c>
      <c r="N5" s="1115"/>
      <c r="O5" s="1117"/>
    </row>
    <row r="6" spans="2:15" s="22" customFormat="1" ht="18.75">
      <c r="B6" s="1096">
        <v>1</v>
      </c>
      <c r="C6" s="1087" t="s">
        <v>837</v>
      </c>
      <c r="D6" s="550"/>
      <c r="E6" s="550"/>
      <c r="F6" s="1108">
        <v>4354</v>
      </c>
      <c r="G6" s="1111">
        <v>3854</v>
      </c>
      <c r="H6" s="686" t="s">
        <v>81</v>
      </c>
      <c r="I6" s="687" t="s">
        <v>836</v>
      </c>
      <c r="J6" s="687" t="s">
        <v>826</v>
      </c>
      <c r="K6" s="687" t="s">
        <v>827</v>
      </c>
      <c r="L6" s="687" t="s">
        <v>828</v>
      </c>
      <c r="M6" s="687" t="s">
        <v>836</v>
      </c>
      <c r="N6" s="687"/>
      <c r="O6" s="688"/>
    </row>
    <row r="7" spans="2:15" s="22" customFormat="1" ht="18.75">
      <c r="B7" s="1097"/>
      <c r="C7" s="1088"/>
      <c r="D7" s="550"/>
      <c r="E7" s="550"/>
      <c r="F7" s="1109"/>
      <c r="G7" s="1112"/>
      <c r="H7" s="689" t="s">
        <v>82</v>
      </c>
      <c r="I7" s="551"/>
      <c r="J7" s="551"/>
      <c r="K7" s="551"/>
      <c r="L7" s="551"/>
      <c r="M7" s="551"/>
      <c r="N7" s="551"/>
      <c r="O7" s="690"/>
    </row>
    <row r="8" spans="2:15" s="22" customFormat="1" ht="18.75">
      <c r="B8" s="1097"/>
      <c r="C8" s="1088"/>
      <c r="D8" s="550" t="s">
        <v>788</v>
      </c>
      <c r="E8" s="550" t="s">
        <v>859</v>
      </c>
      <c r="F8" s="1109"/>
      <c r="G8" s="1112"/>
      <c r="H8" s="689" t="s">
        <v>705</v>
      </c>
      <c r="I8" s="551"/>
      <c r="J8" s="551"/>
      <c r="K8" s="551"/>
      <c r="L8" s="551"/>
      <c r="M8" s="551"/>
      <c r="N8" s="551"/>
      <c r="O8" s="690"/>
    </row>
    <row r="9" spans="2:15" s="22" customFormat="1" ht="18.75">
      <c r="B9" s="1097"/>
      <c r="C9" s="1088"/>
      <c r="D9" s="700"/>
      <c r="E9" s="700"/>
      <c r="F9" s="1109"/>
      <c r="G9" s="1112"/>
      <c r="H9" s="689" t="s">
        <v>23</v>
      </c>
      <c r="I9" s="551"/>
      <c r="J9" s="551"/>
      <c r="K9" s="551"/>
      <c r="L9" s="551"/>
      <c r="M9" s="551"/>
      <c r="N9" s="551"/>
      <c r="O9" s="690"/>
    </row>
    <row r="10" spans="2:15" s="22" customFormat="1" ht="19.5" thickBot="1">
      <c r="B10" s="1098"/>
      <c r="C10" s="1089"/>
      <c r="D10" s="550"/>
      <c r="E10" s="550"/>
      <c r="F10" s="1110"/>
      <c r="G10" s="1113"/>
      <c r="H10" s="691" t="s">
        <v>569</v>
      </c>
      <c r="I10" s="551" t="s">
        <v>836</v>
      </c>
      <c r="J10" s="551" t="s">
        <v>826</v>
      </c>
      <c r="K10" s="551" t="s">
        <v>827</v>
      </c>
      <c r="L10" s="551" t="s">
        <v>828</v>
      </c>
      <c r="M10" s="551" t="s">
        <v>836</v>
      </c>
      <c r="N10" s="551"/>
      <c r="O10" s="690"/>
    </row>
    <row r="11" spans="2:15" ht="18.75">
      <c r="B11" s="1099">
        <v>2</v>
      </c>
      <c r="C11" s="1123" t="s">
        <v>858</v>
      </c>
      <c r="D11" s="1071">
        <v>2015</v>
      </c>
      <c r="E11" s="1071">
        <v>2022</v>
      </c>
      <c r="F11" s="1073">
        <v>10933</v>
      </c>
      <c r="G11" s="1075">
        <v>8133</v>
      </c>
      <c r="H11" s="692" t="s">
        <v>81</v>
      </c>
      <c r="I11" s="552">
        <v>990</v>
      </c>
      <c r="J11" s="553">
        <v>0</v>
      </c>
      <c r="K11" s="553">
        <v>500</v>
      </c>
      <c r="L11" s="553">
        <v>990</v>
      </c>
      <c r="M11" s="552">
        <v>990</v>
      </c>
      <c r="N11" s="553"/>
      <c r="O11" s="559"/>
    </row>
    <row r="12" spans="2:15" ht="18.75">
      <c r="B12" s="1100"/>
      <c r="C12" s="1124"/>
      <c r="D12" s="1072"/>
      <c r="E12" s="1072"/>
      <c r="F12" s="1074"/>
      <c r="G12" s="1076"/>
      <c r="H12" s="692" t="s">
        <v>82</v>
      </c>
      <c r="I12" s="552"/>
      <c r="J12" s="553"/>
      <c r="K12" s="553"/>
      <c r="L12" s="553"/>
      <c r="M12" s="552"/>
      <c r="N12" s="553"/>
      <c r="O12" s="559"/>
    </row>
    <row r="13" spans="2:15" ht="18.75">
      <c r="B13" s="1100"/>
      <c r="C13" s="1124"/>
      <c r="D13" s="1072"/>
      <c r="E13" s="1072"/>
      <c r="F13" s="1074"/>
      <c r="G13" s="1076"/>
      <c r="H13" s="692" t="s">
        <v>705</v>
      </c>
      <c r="I13" s="552"/>
      <c r="J13" s="553"/>
      <c r="K13" s="553"/>
      <c r="L13" s="553"/>
      <c r="M13" s="552"/>
      <c r="N13" s="553"/>
      <c r="O13" s="559"/>
    </row>
    <row r="14" spans="2:16" ht="18.75">
      <c r="B14" s="1100"/>
      <c r="C14" s="1124"/>
      <c r="D14" s="1072"/>
      <c r="E14" s="1072"/>
      <c r="F14" s="1074"/>
      <c r="G14" s="1076"/>
      <c r="H14" s="692" t="s">
        <v>23</v>
      </c>
      <c r="I14" s="552"/>
      <c r="J14" s="553"/>
      <c r="K14" s="553"/>
      <c r="L14" s="553"/>
      <c r="M14" s="552"/>
      <c r="N14" s="553"/>
      <c r="O14" s="559"/>
      <c r="P14" s="336"/>
    </row>
    <row r="15" spans="2:16" ht="19.5" thickBot="1">
      <c r="B15" s="1101"/>
      <c r="C15" s="1125"/>
      <c r="D15" s="1081"/>
      <c r="E15" s="1081"/>
      <c r="F15" s="1082"/>
      <c r="G15" s="1083"/>
      <c r="H15" s="693" t="s">
        <v>569</v>
      </c>
      <c r="I15" s="552">
        <v>990</v>
      </c>
      <c r="J15" s="553">
        <v>0</v>
      </c>
      <c r="K15" s="553">
        <v>500</v>
      </c>
      <c r="L15" s="553">
        <v>990</v>
      </c>
      <c r="M15" s="552">
        <v>990</v>
      </c>
      <c r="N15" s="553"/>
      <c r="O15" s="559"/>
      <c r="P15" s="336"/>
    </row>
    <row r="16" spans="2:15" ht="16.5" customHeight="1">
      <c r="B16" s="1099">
        <v>3</v>
      </c>
      <c r="C16" s="1090" t="s">
        <v>779</v>
      </c>
      <c r="D16" s="1071">
        <v>2016</v>
      </c>
      <c r="E16" s="1071">
        <v>2022</v>
      </c>
      <c r="F16" s="1073">
        <v>885</v>
      </c>
      <c r="G16" s="1075">
        <v>685</v>
      </c>
      <c r="H16" s="692" t="s">
        <v>81</v>
      </c>
      <c r="I16" s="552">
        <v>200</v>
      </c>
      <c r="J16" s="555">
        <v>0</v>
      </c>
      <c r="K16" s="555">
        <v>100</v>
      </c>
      <c r="L16" s="555">
        <v>200</v>
      </c>
      <c r="M16" s="552">
        <v>200</v>
      </c>
      <c r="N16" s="555"/>
      <c r="O16" s="559"/>
    </row>
    <row r="17" spans="2:15" ht="16.5" customHeight="1">
      <c r="B17" s="1100"/>
      <c r="C17" s="1091"/>
      <c r="D17" s="1072"/>
      <c r="E17" s="1072"/>
      <c r="F17" s="1074"/>
      <c r="G17" s="1076"/>
      <c r="H17" s="692" t="s">
        <v>82</v>
      </c>
      <c r="I17" s="552"/>
      <c r="J17" s="555"/>
      <c r="K17" s="555"/>
      <c r="L17" s="555"/>
      <c r="M17" s="552"/>
      <c r="N17" s="555"/>
      <c r="O17" s="559"/>
    </row>
    <row r="18" spans="2:15" ht="16.5" customHeight="1">
      <c r="B18" s="1100"/>
      <c r="C18" s="1091"/>
      <c r="D18" s="1072"/>
      <c r="E18" s="1072"/>
      <c r="F18" s="1074"/>
      <c r="G18" s="1076"/>
      <c r="H18" s="692" t="s">
        <v>705</v>
      </c>
      <c r="I18" s="552"/>
      <c r="J18" s="555"/>
      <c r="K18" s="555"/>
      <c r="L18" s="555"/>
      <c r="M18" s="552"/>
      <c r="N18" s="555"/>
      <c r="O18" s="559"/>
    </row>
    <row r="19" spans="2:15" ht="16.5" customHeight="1">
      <c r="B19" s="1100"/>
      <c r="C19" s="1091"/>
      <c r="D19" s="1072"/>
      <c r="E19" s="1072"/>
      <c r="F19" s="1074"/>
      <c r="G19" s="1076"/>
      <c r="H19" s="692" t="s">
        <v>23</v>
      </c>
      <c r="I19" s="552"/>
      <c r="J19" s="555"/>
      <c r="K19" s="555"/>
      <c r="L19" s="555"/>
      <c r="M19" s="552"/>
      <c r="N19" s="555"/>
      <c r="O19" s="559"/>
    </row>
    <row r="20" spans="2:16" ht="16.5" customHeight="1" thickBot="1">
      <c r="B20" s="1101"/>
      <c r="C20" s="1092"/>
      <c r="D20" s="1081"/>
      <c r="E20" s="1081"/>
      <c r="F20" s="1082"/>
      <c r="G20" s="1083"/>
      <c r="H20" s="693" t="s">
        <v>569</v>
      </c>
      <c r="I20" s="552">
        <v>200</v>
      </c>
      <c r="J20" s="555">
        <v>0</v>
      </c>
      <c r="K20" s="555">
        <v>100</v>
      </c>
      <c r="L20" s="555">
        <v>200</v>
      </c>
      <c r="M20" s="552">
        <v>200</v>
      </c>
      <c r="N20" s="555"/>
      <c r="O20" s="559"/>
      <c r="P20" s="336"/>
    </row>
    <row r="21" spans="2:15" ht="16.5" customHeight="1">
      <c r="B21" s="1099">
        <v>4</v>
      </c>
      <c r="C21" s="1090" t="s">
        <v>780</v>
      </c>
      <c r="D21" s="1071">
        <v>2016</v>
      </c>
      <c r="E21" s="1071">
        <v>2022</v>
      </c>
      <c r="F21" s="1073">
        <v>275</v>
      </c>
      <c r="G21" s="1075">
        <v>235</v>
      </c>
      <c r="H21" s="692" t="s">
        <v>81</v>
      </c>
      <c r="I21" s="552">
        <v>40</v>
      </c>
      <c r="J21" s="555">
        <v>0</v>
      </c>
      <c r="K21" s="555">
        <v>0</v>
      </c>
      <c r="L21" s="555">
        <v>40</v>
      </c>
      <c r="M21" s="552">
        <v>40</v>
      </c>
      <c r="N21" s="555"/>
      <c r="O21" s="559"/>
    </row>
    <row r="22" spans="2:15" ht="16.5" customHeight="1">
      <c r="B22" s="1100"/>
      <c r="C22" s="1091"/>
      <c r="D22" s="1072"/>
      <c r="E22" s="1072"/>
      <c r="F22" s="1074"/>
      <c r="G22" s="1076"/>
      <c r="H22" s="692" t="s">
        <v>82</v>
      </c>
      <c r="I22" s="552"/>
      <c r="J22" s="555"/>
      <c r="K22" s="555"/>
      <c r="L22" s="555"/>
      <c r="M22" s="552"/>
      <c r="N22" s="555"/>
      <c r="O22" s="559"/>
    </row>
    <row r="23" spans="2:15" ht="16.5" customHeight="1">
      <c r="B23" s="1100"/>
      <c r="C23" s="1091"/>
      <c r="D23" s="1072"/>
      <c r="E23" s="1072"/>
      <c r="F23" s="1074"/>
      <c r="G23" s="1076"/>
      <c r="H23" s="692" t="s">
        <v>705</v>
      </c>
      <c r="I23" s="552"/>
      <c r="J23" s="555"/>
      <c r="K23" s="555"/>
      <c r="L23" s="555"/>
      <c r="M23" s="552"/>
      <c r="N23" s="555"/>
      <c r="O23" s="559"/>
    </row>
    <row r="24" spans="2:16" ht="16.5" customHeight="1">
      <c r="B24" s="1100"/>
      <c r="C24" s="1091"/>
      <c r="D24" s="1072"/>
      <c r="E24" s="1072"/>
      <c r="F24" s="1074"/>
      <c r="G24" s="1076"/>
      <c r="H24" s="692" t="s">
        <v>23</v>
      </c>
      <c r="I24" s="552"/>
      <c r="J24" s="555"/>
      <c r="K24" s="555"/>
      <c r="L24" s="555"/>
      <c r="M24" s="552"/>
      <c r="N24" s="555"/>
      <c r="O24" s="559"/>
      <c r="P24" s="336"/>
    </row>
    <row r="25" spans="2:16" ht="16.5" customHeight="1" thickBot="1">
      <c r="B25" s="1101"/>
      <c r="C25" s="1092"/>
      <c r="D25" s="1081"/>
      <c r="E25" s="1081"/>
      <c r="F25" s="1082"/>
      <c r="G25" s="1083"/>
      <c r="H25" s="693" t="s">
        <v>569</v>
      </c>
      <c r="I25" s="552">
        <v>40</v>
      </c>
      <c r="J25" s="555">
        <v>0</v>
      </c>
      <c r="K25" s="555">
        <v>0</v>
      </c>
      <c r="L25" s="555">
        <v>40</v>
      </c>
      <c r="M25" s="552">
        <v>40</v>
      </c>
      <c r="N25" s="555"/>
      <c r="O25" s="559"/>
      <c r="P25" s="336"/>
    </row>
    <row r="26" spans="1:15" ht="16.5" customHeight="1">
      <c r="A26" s="337"/>
      <c r="B26" s="1099">
        <v>5</v>
      </c>
      <c r="C26" s="1090" t="s">
        <v>781</v>
      </c>
      <c r="D26" s="1071">
        <v>2016</v>
      </c>
      <c r="E26" s="1071">
        <v>2022</v>
      </c>
      <c r="F26" s="1073">
        <v>1556</v>
      </c>
      <c r="G26" s="1075">
        <v>1156</v>
      </c>
      <c r="H26" s="692" t="s">
        <v>81</v>
      </c>
      <c r="I26" s="552">
        <v>400</v>
      </c>
      <c r="J26" s="555">
        <v>0</v>
      </c>
      <c r="K26" s="555">
        <v>200</v>
      </c>
      <c r="L26" s="555">
        <v>400</v>
      </c>
      <c r="M26" s="552">
        <v>400</v>
      </c>
      <c r="N26" s="555"/>
      <c r="O26" s="559"/>
    </row>
    <row r="27" spans="1:15" ht="16.5" customHeight="1">
      <c r="A27" s="337"/>
      <c r="B27" s="1100"/>
      <c r="C27" s="1091"/>
      <c r="D27" s="1072"/>
      <c r="E27" s="1072"/>
      <c r="F27" s="1074"/>
      <c r="G27" s="1076"/>
      <c r="H27" s="692" t="s">
        <v>82</v>
      </c>
      <c r="I27" s="552"/>
      <c r="J27" s="555"/>
      <c r="K27" s="555"/>
      <c r="L27" s="555"/>
      <c r="M27" s="552"/>
      <c r="N27" s="555"/>
      <c r="O27" s="559"/>
    </row>
    <row r="28" spans="1:15" ht="16.5" customHeight="1">
      <c r="A28" s="337"/>
      <c r="B28" s="1100"/>
      <c r="C28" s="1091"/>
      <c r="D28" s="1072"/>
      <c r="E28" s="1072"/>
      <c r="F28" s="1074"/>
      <c r="G28" s="1076"/>
      <c r="H28" s="692" t="s">
        <v>705</v>
      </c>
      <c r="I28" s="552"/>
      <c r="J28" s="555"/>
      <c r="K28" s="555"/>
      <c r="L28" s="555"/>
      <c r="M28" s="552"/>
      <c r="N28" s="555"/>
      <c r="O28" s="559"/>
    </row>
    <row r="29" spans="1:15" ht="16.5" customHeight="1">
      <c r="A29" s="337"/>
      <c r="B29" s="1100"/>
      <c r="C29" s="1091"/>
      <c r="D29" s="1072"/>
      <c r="E29" s="1072"/>
      <c r="F29" s="1074"/>
      <c r="G29" s="1076"/>
      <c r="H29" s="692" t="s">
        <v>23</v>
      </c>
      <c r="I29" s="552"/>
      <c r="J29" s="555"/>
      <c r="K29" s="555"/>
      <c r="L29" s="555"/>
      <c r="M29" s="552"/>
      <c r="N29" s="555"/>
      <c r="O29" s="559"/>
    </row>
    <row r="30" spans="1:256" s="35" customFormat="1" ht="16.5" customHeight="1" thickBot="1">
      <c r="A30" s="337"/>
      <c r="B30" s="1101"/>
      <c r="C30" s="1092"/>
      <c r="D30" s="1081"/>
      <c r="E30" s="1081"/>
      <c r="F30" s="1082"/>
      <c r="G30" s="1083"/>
      <c r="H30" s="693" t="s">
        <v>569</v>
      </c>
      <c r="I30" s="552">
        <v>400</v>
      </c>
      <c r="J30" s="555">
        <v>0</v>
      </c>
      <c r="K30" s="555">
        <v>200</v>
      </c>
      <c r="L30" s="555">
        <v>400</v>
      </c>
      <c r="M30" s="552">
        <v>400</v>
      </c>
      <c r="N30" s="555"/>
      <c r="O30" s="559"/>
      <c r="P30" s="3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35" customFormat="1" ht="16.5" customHeight="1">
      <c r="A31" s="337"/>
      <c r="B31" s="554"/>
      <c r="C31" s="1090" t="s">
        <v>782</v>
      </c>
      <c r="D31" s="1071">
        <v>2017</v>
      </c>
      <c r="E31" s="1071">
        <v>2022</v>
      </c>
      <c r="F31" s="1073">
        <v>511</v>
      </c>
      <c r="G31" s="1075">
        <v>161</v>
      </c>
      <c r="H31" s="694" t="s">
        <v>81</v>
      </c>
      <c r="I31" s="552">
        <v>350</v>
      </c>
      <c r="J31" s="553">
        <v>50</v>
      </c>
      <c r="K31" s="553">
        <v>150</v>
      </c>
      <c r="L31" s="553">
        <v>350</v>
      </c>
      <c r="M31" s="552">
        <v>350</v>
      </c>
      <c r="N31" s="555"/>
      <c r="O31" s="559"/>
      <c r="P31" s="3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5" customFormat="1" ht="16.5" customHeight="1">
      <c r="A32" s="337"/>
      <c r="B32" s="554"/>
      <c r="C32" s="1091"/>
      <c r="D32" s="1072"/>
      <c r="E32" s="1072"/>
      <c r="F32" s="1074"/>
      <c r="G32" s="1076"/>
      <c r="H32" s="692" t="s">
        <v>82</v>
      </c>
      <c r="I32" s="552"/>
      <c r="J32" s="553"/>
      <c r="K32" s="553"/>
      <c r="L32" s="553"/>
      <c r="M32" s="552"/>
      <c r="N32" s="555"/>
      <c r="O32" s="559"/>
      <c r="P32" s="3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5" customFormat="1" ht="16.5" customHeight="1">
      <c r="A33" s="337"/>
      <c r="B33" s="554">
        <v>6</v>
      </c>
      <c r="C33" s="1091"/>
      <c r="D33" s="1072"/>
      <c r="E33" s="1072"/>
      <c r="F33" s="1074"/>
      <c r="G33" s="1076"/>
      <c r="H33" s="692" t="s">
        <v>705</v>
      </c>
      <c r="I33" s="552"/>
      <c r="J33" s="553"/>
      <c r="K33" s="553"/>
      <c r="L33" s="553"/>
      <c r="M33" s="552"/>
      <c r="N33" s="555"/>
      <c r="O33" s="559"/>
      <c r="P33" s="336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5" customFormat="1" ht="16.5" customHeight="1">
      <c r="A34" s="337"/>
      <c r="B34" s="554"/>
      <c r="C34" s="1091"/>
      <c r="D34" s="1072"/>
      <c r="E34" s="1072"/>
      <c r="F34" s="1074"/>
      <c r="G34" s="1076"/>
      <c r="H34" s="692" t="s">
        <v>23</v>
      </c>
      <c r="I34" s="552"/>
      <c r="J34" s="553"/>
      <c r="K34" s="553"/>
      <c r="L34" s="553"/>
      <c r="M34" s="552"/>
      <c r="N34" s="555"/>
      <c r="O34" s="559"/>
      <c r="P34" s="336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5" customFormat="1" ht="16.5" customHeight="1" thickBot="1">
      <c r="A35" s="337"/>
      <c r="B35" s="554"/>
      <c r="C35" s="1092"/>
      <c r="D35" s="1081"/>
      <c r="E35" s="1081"/>
      <c r="F35" s="1082"/>
      <c r="G35" s="1083"/>
      <c r="H35" s="693" t="s">
        <v>569</v>
      </c>
      <c r="I35" s="552">
        <v>350</v>
      </c>
      <c r="J35" s="553">
        <v>50</v>
      </c>
      <c r="K35" s="553">
        <v>150</v>
      </c>
      <c r="L35" s="553">
        <v>350</v>
      </c>
      <c r="M35" s="552">
        <v>350</v>
      </c>
      <c r="N35" s="555"/>
      <c r="O35" s="559"/>
      <c r="P35" s="336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5" customFormat="1" ht="16.5" customHeight="1">
      <c r="A36" s="337"/>
      <c r="B36" s="1077">
        <v>7</v>
      </c>
      <c r="C36" s="1093" t="s">
        <v>783</v>
      </c>
      <c r="D36" s="1071">
        <v>2017</v>
      </c>
      <c r="E36" s="1071">
        <v>2022</v>
      </c>
      <c r="F36" s="1073">
        <v>1144</v>
      </c>
      <c r="G36" s="1075">
        <v>654</v>
      </c>
      <c r="H36" s="692" t="s">
        <v>81</v>
      </c>
      <c r="I36" s="556">
        <v>490</v>
      </c>
      <c r="J36" s="557">
        <v>150</v>
      </c>
      <c r="K36" s="557">
        <v>300</v>
      </c>
      <c r="L36" s="557">
        <v>490</v>
      </c>
      <c r="M36" s="556">
        <v>490</v>
      </c>
      <c r="N36" s="557"/>
      <c r="O36" s="558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5" customFormat="1" ht="21.75" customHeight="1">
      <c r="A37" s="337"/>
      <c r="B37" s="1078"/>
      <c r="C37" s="1094"/>
      <c r="D37" s="1072"/>
      <c r="E37" s="1072"/>
      <c r="F37" s="1074"/>
      <c r="G37" s="1076"/>
      <c r="H37" s="692" t="s">
        <v>82</v>
      </c>
      <c r="I37" s="552"/>
      <c r="J37" s="555"/>
      <c r="K37" s="555"/>
      <c r="L37" s="555"/>
      <c r="M37" s="552"/>
      <c r="N37" s="555"/>
      <c r="O37" s="559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5" customFormat="1" ht="15" customHeight="1">
      <c r="A38" s="337"/>
      <c r="B38" s="1078"/>
      <c r="C38" s="1094"/>
      <c r="D38" s="1072"/>
      <c r="E38" s="1072"/>
      <c r="F38" s="1074"/>
      <c r="G38" s="1076"/>
      <c r="H38" s="692" t="s">
        <v>705</v>
      </c>
      <c r="I38" s="552"/>
      <c r="J38" s="555"/>
      <c r="K38" s="555"/>
      <c r="L38" s="560"/>
      <c r="M38" s="552"/>
      <c r="N38" s="560"/>
      <c r="O38" s="559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5" customFormat="1" ht="15.75" customHeight="1">
      <c r="A39" s="337"/>
      <c r="B39" s="1078"/>
      <c r="C39" s="1094"/>
      <c r="D39" s="1072"/>
      <c r="E39" s="1072"/>
      <c r="F39" s="1074"/>
      <c r="G39" s="1076"/>
      <c r="H39" s="692" t="s">
        <v>23</v>
      </c>
      <c r="I39" s="552"/>
      <c r="J39" s="555"/>
      <c r="K39" s="555"/>
      <c r="L39" s="555"/>
      <c r="M39" s="552"/>
      <c r="N39" s="555"/>
      <c r="O39" s="559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5" customFormat="1" ht="15.75" customHeight="1" thickBot="1">
      <c r="A40" s="337"/>
      <c r="B40" s="1079"/>
      <c r="C40" s="1095"/>
      <c r="D40" s="1081"/>
      <c r="E40" s="1081"/>
      <c r="F40" s="1082"/>
      <c r="G40" s="1083"/>
      <c r="H40" s="693" t="s">
        <v>569</v>
      </c>
      <c r="I40" s="561">
        <v>490</v>
      </c>
      <c r="J40" s="557">
        <v>150</v>
      </c>
      <c r="K40" s="557">
        <v>300</v>
      </c>
      <c r="L40" s="557">
        <v>490</v>
      </c>
      <c r="M40" s="556">
        <v>490</v>
      </c>
      <c r="N40" s="562"/>
      <c r="O40" s="56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5" customFormat="1" ht="15.75" customHeight="1">
      <c r="A41" s="336"/>
      <c r="B41" s="1077">
        <v>8</v>
      </c>
      <c r="C41" s="1069" t="s">
        <v>843</v>
      </c>
      <c r="D41" s="1105">
        <v>2020</v>
      </c>
      <c r="E41" s="1071">
        <v>2022</v>
      </c>
      <c r="F41" s="1073">
        <v>170</v>
      </c>
      <c r="G41" s="1084">
        <v>70</v>
      </c>
      <c r="H41" s="692" t="s">
        <v>81</v>
      </c>
      <c r="I41" s="556">
        <v>100</v>
      </c>
      <c r="J41" s="557">
        <v>0</v>
      </c>
      <c r="K41" s="557">
        <v>50</v>
      </c>
      <c r="L41" s="557">
        <v>100</v>
      </c>
      <c r="M41" s="556">
        <v>100</v>
      </c>
      <c r="N41" s="557"/>
      <c r="O41" s="558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5" customFormat="1" ht="15.75" customHeight="1">
      <c r="A42" s="336"/>
      <c r="B42" s="1078"/>
      <c r="C42" s="1070"/>
      <c r="D42" s="1106"/>
      <c r="E42" s="1072"/>
      <c r="F42" s="1074"/>
      <c r="G42" s="1085"/>
      <c r="H42" s="692" t="s">
        <v>82</v>
      </c>
      <c r="I42" s="556"/>
      <c r="J42" s="557"/>
      <c r="K42" s="557"/>
      <c r="L42" s="557"/>
      <c r="M42" s="556"/>
      <c r="N42" s="557"/>
      <c r="O42" s="558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5" customFormat="1" ht="15.75" customHeight="1">
      <c r="A43" s="336"/>
      <c r="B43" s="1078"/>
      <c r="C43" s="1070"/>
      <c r="D43" s="1106"/>
      <c r="E43" s="1072"/>
      <c r="F43" s="1074"/>
      <c r="G43" s="1085"/>
      <c r="H43" s="692"/>
      <c r="I43" s="556"/>
      <c r="J43" s="557"/>
      <c r="K43" s="557"/>
      <c r="L43" s="557"/>
      <c r="M43" s="556"/>
      <c r="N43" s="557"/>
      <c r="O43" s="558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5" customFormat="1" ht="15.75" customHeight="1">
      <c r="A44" s="336"/>
      <c r="B44" s="1078"/>
      <c r="C44" s="1070"/>
      <c r="D44" s="1106"/>
      <c r="E44" s="1072"/>
      <c r="F44" s="1074"/>
      <c r="G44" s="1085"/>
      <c r="H44" s="692" t="s">
        <v>23</v>
      </c>
      <c r="I44" s="556"/>
      <c r="J44" s="557"/>
      <c r="K44" s="557"/>
      <c r="L44" s="557"/>
      <c r="M44" s="556"/>
      <c r="N44" s="557"/>
      <c r="O44" s="558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5" customFormat="1" ht="15.75" customHeight="1" thickBot="1">
      <c r="A45" s="336"/>
      <c r="B45" s="1079"/>
      <c r="C45" s="1080"/>
      <c r="D45" s="1107"/>
      <c r="E45" s="1081"/>
      <c r="F45" s="1082"/>
      <c r="G45" s="1086"/>
      <c r="H45" s="693" t="s">
        <v>569</v>
      </c>
      <c r="I45" s="556">
        <v>100</v>
      </c>
      <c r="J45" s="557">
        <v>0</v>
      </c>
      <c r="K45" s="557">
        <v>50</v>
      </c>
      <c r="L45" s="557">
        <v>100</v>
      </c>
      <c r="M45" s="556">
        <v>100</v>
      </c>
      <c r="N45" s="557"/>
      <c r="O45" s="558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5" customFormat="1" ht="15.75" customHeight="1">
      <c r="A46" s="337"/>
      <c r="B46" s="1077">
        <v>9</v>
      </c>
      <c r="C46" s="1093" t="s">
        <v>784</v>
      </c>
      <c r="D46" s="1071">
        <v>2019</v>
      </c>
      <c r="E46" s="1071">
        <v>2022</v>
      </c>
      <c r="F46" s="1073">
        <v>595</v>
      </c>
      <c r="G46" s="1075">
        <v>195</v>
      </c>
      <c r="H46" s="692" t="s">
        <v>81</v>
      </c>
      <c r="I46" s="556">
        <v>400</v>
      </c>
      <c r="J46" s="557">
        <v>200</v>
      </c>
      <c r="K46" s="557">
        <v>200</v>
      </c>
      <c r="L46" s="557">
        <v>200</v>
      </c>
      <c r="M46" s="556">
        <v>400</v>
      </c>
      <c r="N46" s="557"/>
      <c r="O46" s="558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5" customFormat="1" ht="15.75" customHeight="1">
      <c r="A47" s="337"/>
      <c r="B47" s="1078"/>
      <c r="C47" s="1094"/>
      <c r="D47" s="1072"/>
      <c r="E47" s="1072"/>
      <c r="F47" s="1074"/>
      <c r="G47" s="1076"/>
      <c r="H47" s="692" t="s">
        <v>82</v>
      </c>
      <c r="I47" s="556"/>
      <c r="J47" s="557"/>
      <c r="K47" s="557"/>
      <c r="L47" s="557"/>
      <c r="M47" s="556"/>
      <c r="N47" s="557"/>
      <c r="O47" s="558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5" customFormat="1" ht="15.75" customHeight="1">
      <c r="A48" s="337"/>
      <c r="B48" s="1078"/>
      <c r="C48" s="1094"/>
      <c r="D48" s="1072"/>
      <c r="E48" s="1072"/>
      <c r="F48" s="1074"/>
      <c r="G48" s="1076"/>
      <c r="H48" s="692" t="s">
        <v>705</v>
      </c>
      <c r="I48" s="556"/>
      <c r="J48" s="557"/>
      <c r="K48" s="557"/>
      <c r="L48" s="557"/>
      <c r="M48" s="556"/>
      <c r="N48" s="557"/>
      <c r="O48" s="558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5" customFormat="1" ht="15.75" customHeight="1">
      <c r="A49" s="337"/>
      <c r="B49" s="1078"/>
      <c r="C49" s="1094"/>
      <c r="D49" s="1072"/>
      <c r="E49" s="1072"/>
      <c r="F49" s="1074"/>
      <c r="G49" s="1076"/>
      <c r="H49" s="692" t="s">
        <v>23</v>
      </c>
      <c r="I49" s="556"/>
      <c r="J49" s="557"/>
      <c r="K49" s="557"/>
      <c r="L49" s="557"/>
      <c r="M49" s="556"/>
      <c r="N49" s="557"/>
      <c r="O49" s="558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5" customFormat="1" ht="15.75" customHeight="1" thickBot="1">
      <c r="A50" s="337"/>
      <c r="B50" s="1079"/>
      <c r="C50" s="1095"/>
      <c r="D50" s="1081"/>
      <c r="E50" s="1081"/>
      <c r="F50" s="1082"/>
      <c r="G50" s="1083"/>
      <c r="H50" s="693" t="s">
        <v>569</v>
      </c>
      <c r="I50" s="556">
        <v>400</v>
      </c>
      <c r="J50" s="557">
        <v>200</v>
      </c>
      <c r="K50" s="557">
        <v>200</v>
      </c>
      <c r="L50" s="557">
        <v>200</v>
      </c>
      <c r="M50" s="556">
        <v>400</v>
      </c>
      <c r="N50" s="557"/>
      <c r="O50" s="558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5" customFormat="1" ht="15.75" customHeight="1">
      <c r="A51" s="336"/>
      <c r="B51" s="1078">
        <v>10</v>
      </c>
      <c r="C51" s="1069" t="s">
        <v>785</v>
      </c>
      <c r="D51" s="1071">
        <v>2021</v>
      </c>
      <c r="E51" s="1071">
        <v>2022</v>
      </c>
      <c r="F51" s="1073">
        <v>200</v>
      </c>
      <c r="G51" s="1075">
        <v>0</v>
      </c>
      <c r="H51" s="692" t="s">
        <v>81</v>
      </c>
      <c r="I51" s="556">
        <v>200</v>
      </c>
      <c r="J51" s="557">
        <v>200</v>
      </c>
      <c r="K51" s="557">
        <v>200</v>
      </c>
      <c r="L51" s="557">
        <v>200</v>
      </c>
      <c r="M51" s="556">
        <v>200</v>
      </c>
      <c r="N51" s="557"/>
      <c r="O51" s="558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5" customFormat="1" ht="15.75" customHeight="1">
      <c r="A52" s="336"/>
      <c r="B52" s="1078"/>
      <c r="C52" s="1070"/>
      <c r="D52" s="1072"/>
      <c r="E52" s="1072"/>
      <c r="F52" s="1074"/>
      <c r="G52" s="1076"/>
      <c r="H52" s="692" t="s">
        <v>82</v>
      </c>
      <c r="I52" s="556"/>
      <c r="J52" s="557"/>
      <c r="K52" s="557"/>
      <c r="L52" s="557"/>
      <c r="M52" s="556"/>
      <c r="N52" s="557"/>
      <c r="O52" s="558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5" customFormat="1" ht="15.75" customHeight="1">
      <c r="A53" s="336"/>
      <c r="B53" s="1078"/>
      <c r="C53" s="1070"/>
      <c r="D53" s="1072"/>
      <c r="E53" s="1072"/>
      <c r="F53" s="1074"/>
      <c r="G53" s="1076"/>
      <c r="H53" s="692" t="s">
        <v>705</v>
      </c>
      <c r="I53" s="556"/>
      <c r="J53" s="557"/>
      <c r="K53" s="557"/>
      <c r="L53" s="557"/>
      <c r="M53" s="556"/>
      <c r="N53" s="557"/>
      <c r="O53" s="558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5" customFormat="1" ht="15.75" customHeight="1">
      <c r="A54" s="336"/>
      <c r="B54" s="1078"/>
      <c r="C54" s="1070"/>
      <c r="D54" s="1072"/>
      <c r="E54" s="1072"/>
      <c r="F54" s="1074"/>
      <c r="G54" s="1076"/>
      <c r="H54" s="692" t="s">
        <v>23</v>
      </c>
      <c r="I54" s="556"/>
      <c r="J54" s="557"/>
      <c r="K54" s="557"/>
      <c r="L54" s="557"/>
      <c r="M54" s="556"/>
      <c r="N54" s="557"/>
      <c r="O54" s="558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5" customFormat="1" ht="16.5" customHeight="1" thickBot="1">
      <c r="A55" s="336"/>
      <c r="B55" s="1079"/>
      <c r="C55" s="1080"/>
      <c r="D55" s="1081"/>
      <c r="E55" s="1081"/>
      <c r="F55" s="1082"/>
      <c r="G55" s="1083"/>
      <c r="H55" s="693" t="s">
        <v>569</v>
      </c>
      <c r="I55" s="556">
        <v>200</v>
      </c>
      <c r="J55" s="557">
        <v>200</v>
      </c>
      <c r="K55" s="557">
        <v>200</v>
      </c>
      <c r="L55" s="557">
        <v>200</v>
      </c>
      <c r="M55" s="556">
        <v>200</v>
      </c>
      <c r="N55" s="557"/>
      <c r="O55" s="558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5" customFormat="1" ht="15.75" customHeight="1">
      <c r="A56" s="337"/>
      <c r="B56" s="1077">
        <v>11</v>
      </c>
      <c r="C56" s="1069" t="s">
        <v>786</v>
      </c>
      <c r="D56" s="1071">
        <v>2017</v>
      </c>
      <c r="E56" s="1071">
        <v>2022</v>
      </c>
      <c r="F56" s="1073">
        <v>534</v>
      </c>
      <c r="G56" s="1075">
        <v>334</v>
      </c>
      <c r="H56" s="692" t="s">
        <v>81</v>
      </c>
      <c r="I56" s="556">
        <v>200</v>
      </c>
      <c r="J56" s="557">
        <v>0</v>
      </c>
      <c r="K56" s="557">
        <v>0</v>
      </c>
      <c r="L56" s="557">
        <v>200</v>
      </c>
      <c r="M56" s="556">
        <v>200</v>
      </c>
      <c r="N56" s="557"/>
      <c r="O56" s="558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5" customFormat="1" ht="15.75" customHeight="1">
      <c r="A57" s="337"/>
      <c r="B57" s="1078"/>
      <c r="C57" s="1070"/>
      <c r="D57" s="1072"/>
      <c r="E57" s="1072"/>
      <c r="F57" s="1074"/>
      <c r="G57" s="1076"/>
      <c r="H57" s="692" t="s">
        <v>82</v>
      </c>
      <c r="I57" s="556"/>
      <c r="J57" s="557"/>
      <c r="K57" s="557"/>
      <c r="L57" s="557"/>
      <c r="M57" s="556"/>
      <c r="N57" s="557"/>
      <c r="O57" s="558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5" customFormat="1" ht="15.75" customHeight="1">
      <c r="A58" s="337"/>
      <c r="B58" s="1078"/>
      <c r="C58" s="1070"/>
      <c r="D58" s="1072"/>
      <c r="E58" s="1072"/>
      <c r="F58" s="1074"/>
      <c r="G58" s="1076"/>
      <c r="H58" s="692" t="s">
        <v>705</v>
      </c>
      <c r="I58" s="556"/>
      <c r="J58" s="557"/>
      <c r="K58" s="557"/>
      <c r="L58" s="557"/>
      <c r="M58" s="556"/>
      <c r="N58" s="557"/>
      <c r="O58" s="558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5" customFormat="1" ht="15.75" customHeight="1">
      <c r="A59" s="337"/>
      <c r="B59" s="1078"/>
      <c r="C59" s="1070"/>
      <c r="D59" s="1072"/>
      <c r="E59" s="1072"/>
      <c r="F59" s="1074"/>
      <c r="G59" s="1076"/>
      <c r="H59" s="692" t="s">
        <v>23</v>
      </c>
      <c r="I59" s="556"/>
      <c r="J59" s="557"/>
      <c r="K59" s="557"/>
      <c r="L59" s="557"/>
      <c r="M59" s="556"/>
      <c r="N59" s="557"/>
      <c r="O59" s="558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5" customFormat="1" ht="31.5" customHeight="1" thickBot="1">
      <c r="A60" s="337"/>
      <c r="B60" s="1079"/>
      <c r="C60" s="1080"/>
      <c r="D60" s="1081"/>
      <c r="E60" s="1081"/>
      <c r="F60" s="1082"/>
      <c r="G60" s="1083"/>
      <c r="H60" s="693" t="s">
        <v>569</v>
      </c>
      <c r="I60" s="556">
        <v>200</v>
      </c>
      <c r="J60" s="557">
        <v>0</v>
      </c>
      <c r="K60" s="557">
        <v>0</v>
      </c>
      <c r="L60" s="557">
        <v>200</v>
      </c>
      <c r="M60" s="556">
        <v>200</v>
      </c>
      <c r="N60" s="557"/>
      <c r="O60" s="558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5" customFormat="1" ht="15.75" customHeight="1">
      <c r="A61" s="337"/>
      <c r="B61" s="1077">
        <v>12</v>
      </c>
      <c r="C61" s="1069" t="s">
        <v>787</v>
      </c>
      <c r="D61" s="1071">
        <v>2020</v>
      </c>
      <c r="E61" s="1071">
        <v>2022</v>
      </c>
      <c r="F61" s="1073">
        <v>1906</v>
      </c>
      <c r="G61" s="1075">
        <v>126</v>
      </c>
      <c r="H61" s="692" t="s">
        <v>81</v>
      </c>
      <c r="I61" s="556">
        <v>1780</v>
      </c>
      <c r="J61" s="557">
        <v>0</v>
      </c>
      <c r="K61" s="557">
        <v>480</v>
      </c>
      <c r="L61" s="557">
        <v>1000</v>
      </c>
      <c r="M61" s="556">
        <v>1780</v>
      </c>
      <c r="N61" s="557"/>
      <c r="O61" s="558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5" customFormat="1" ht="15.75" customHeight="1">
      <c r="A62" s="337"/>
      <c r="B62" s="1078"/>
      <c r="C62" s="1070"/>
      <c r="D62" s="1072"/>
      <c r="E62" s="1072"/>
      <c r="F62" s="1074"/>
      <c r="G62" s="1076"/>
      <c r="H62" s="692" t="s">
        <v>82</v>
      </c>
      <c r="I62" s="556"/>
      <c r="J62" s="557"/>
      <c r="K62" s="557"/>
      <c r="L62" s="557"/>
      <c r="M62" s="556"/>
      <c r="N62" s="557"/>
      <c r="O62" s="558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5" customFormat="1" ht="15.75" customHeight="1">
      <c r="A63" s="337"/>
      <c r="B63" s="1078"/>
      <c r="C63" s="1070"/>
      <c r="D63" s="1072"/>
      <c r="E63" s="1072"/>
      <c r="F63" s="1074"/>
      <c r="G63" s="1076"/>
      <c r="H63" s="692" t="s">
        <v>705</v>
      </c>
      <c r="I63" s="556"/>
      <c r="J63" s="557"/>
      <c r="K63" s="557"/>
      <c r="L63" s="557"/>
      <c r="M63" s="556"/>
      <c r="N63" s="557"/>
      <c r="O63" s="558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5" customFormat="1" ht="15.75" customHeight="1">
      <c r="A64" s="337"/>
      <c r="B64" s="1078"/>
      <c r="C64" s="1070"/>
      <c r="D64" s="1072"/>
      <c r="E64" s="1072"/>
      <c r="F64" s="1074"/>
      <c r="G64" s="1076"/>
      <c r="H64" s="692" t="s">
        <v>23</v>
      </c>
      <c r="I64" s="556"/>
      <c r="J64" s="557"/>
      <c r="K64" s="557"/>
      <c r="L64" s="557"/>
      <c r="M64" s="556"/>
      <c r="N64" s="557"/>
      <c r="O64" s="558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5" customFormat="1" ht="33.75" customHeight="1" thickBot="1">
      <c r="A65" s="337"/>
      <c r="B65" s="1079"/>
      <c r="C65" s="1080"/>
      <c r="D65" s="1081"/>
      <c r="E65" s="1081"/>
      <c r="F65" s="1082"/>
      <c r="G65" s="1083"/>
      <c r="H65" s="693" t="s">
        <v>569</v>
      </c>
      <c r="I65" s="556">
        <v>1780</v>
      </c>
      <c r="J65" s="557">
        <v>0</v>
      </c>
      <c r="K65" s="557">
        <v>480</v>
      </c>
      <c r="L65" s="557">
        <v>1000</v>
      </c>
      <c r="M65" s="556">
        <v>1780</v>
      </c>
      <c r="N65" s="557"/>
      <c r="O65" s="558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5" customFormat="1" ht="15.75" customHeight="1">
      <c r="A66" s="337"/>
      <c r="B66" s="1077">
        <v>13</v>
      </c>
      <c r="C66" s="1069" t="s">
        <v>838</v>
      </c>
      <c r="D66" s="1071">
        <v>2021</v>
      </c>
      <c r="E66" s="1071">
        <v>2022</v>
      </c>
      <c r="F66" s="1073">
        <v>1036</v>
      </c>
      <c r="G66" s="1075">
        <v>56</v>
      </c>
      <c r="H66" s="694" t="s">
        <v>81</v>
      </c>
      <c r="I66" s="556">
        <v>980</v>
      </c>
      <c r="J66" s="557">
        <v>100</v>
      </c>
      <c r="K66" s="557">
        <v>250</v>
      </c>
      <c r="L66" s="557">
        <v>400</v>
      </c>
      <c r="M66" s="556">
        <v>980</v>
      </c>
      <c r="N66" s="557"/>
      <c r="O66" s="558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5" customFormat="1" ht="15.75" customHeight="1">
      <c r="A67" s="337"/>
      <c r="B67" s="1078"/>
      <c r="C67" s="1070"/>
      <c r="D67" s="1072"/>
      <c r="E67" s="1072"/>
      <c r="F67" s="1074"/>
      <c r="G67" s="1076"/>
      <c r="H67" s="692" t="s">
        <v>82</v>
      </c>
      <c r="I67" s="552"/>
      <c r="J67" s="555"/>
      <c r="K67" s="555"/>
      <c r="L67" s="555"/>
      <c r="M67" s="552"/>
      <c r="N67" s="555"/>
      <c r="O67" s="559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5" customFormat="1" ht="15.75" customHeight="1">
      <c r="A68" s="337"/>
      <c r="B68" s="1078"/>
      <c r="C68" s="1070"/>
      <c r="D68" s="1072"/>
      <c r="E68" s="1072"/>
      <c r="F68" s="1074"/>
      <c r="G68" s="1076"/>
      <c r="H68" s="692" t="s">
        <v>705</v>
      </c>
      <c r="I68" s="552"/>
      <c r="J68" s="555"/>
      <c r="K68" s="555"/>
      <c r="L68" s="560"/>
      <c r="M68" s="552"/>
      <c r="N68" s="560"/>
      <c r="O68" s="559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5" customFormat="1" ht="15.75" customHeight="1">
      <c r="A69" s="337"/>
      <c r="B69" s="1078"/>
      <c r="C69" s="1070"/>
      <c r="D69" s="1072"/>
      <c r="E69" s="1072"/>
      <c r="F69" s="1074"/>
      <c r="G69" s="1076"/>
      <c r="H69" s="695" t="s">
        <v>23</v>
      </c>
      <c r="I69" s="681"/>
      <c r="J69" s="682"/>
      <c r="K69" s="682"/>
      <c r="L69" s="682"/>
      <c r="M69" s="681"/>
      <c r="N69" s="683"/>
      <c r="O69" s="684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5" customFormat="1" ht="15.75" customHeight="1" thickBot="1">
      <c r="A70" s="337"/>
      <c r="B70" s="1079"/>
      <c r="C70" s="1080"/>
      <c r="D70" s="1081"/>
      <c r="E70" s="1081"/>
      <c r="F70" s="1082"/>
      <c r="G70" s="1083"/>
      <c r="H70" s="693" t="s">
        <v>569</v>
      </c>
      <c r="I70" s="552">
        <v>980</v>
      </c>
      <c r="J70" s="555">
        <v>100</v>
      </c>
      <c r="K70" s="555">
        <v>250</v>
      </c>
      <c r="L70" s="555">
        <v>400</v>
      </c>
      <c r="M70" s="552">
        <v>980</v>
      </c>
      <c r="N70" s="555"/>
      <c r="O70" s="559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15" ht="15" customHeight="1">
      <c r="A71" s="337"/>
      <c r="B71" s="1077">
        <v>14</v>
      </c>
      <c r="C71" s="1069" t="s">
        <v>849</v>
      </c>
      <c r="D71" s="1071">
        <v>2021</v>
      </c>
      <c r="E71" s="1071">
        <v>2022</v>
      </c>
      <c r="F71" s="1073">
        <v>4000</v>
      </c>
      <c r="G71" s="1084">
        <v>0</v>
      </c>
      <c r="H71" s="720" t="s">
        <v>81</v>
      </c>
      <c r="I71" s="681">
        <v>4000</v>
      </c>
      <c r="J71" s="681">
        <v>0</v>
      </c>
      <c r="K71" s="681">
        <v>4000</v>
      </c>
      <c r="L71" s="681">
        <v>4000</v>
      </c>
      <c r="M71" s="681">
        <v>4000</v>
      </c>
      <c r="N71" s="682"/>
      <c r="O71" s="684"/>
    </row>
    <row r="72" spans="1:15" ht="15" customHeight="1">
      <c r="A72" s="337"/>
      <c r="B72" s="1078"/>
      <c r="C72" s="1070"/>
      <c r="D72" s="1072"/>
      <c r="E72" s="1072"/>
      <c r="F72" s="1074"/>
      <c r="G72" s="1085"/>
      <c r="H72" s="720" t="s">
        <v>82</v>
      </c>
      <c r="I72" s="681"/>
      <c r="J72" s="681"/>
      <c r="K72" s="681"/>
      <c r="L72" s="681"/>
      <c r="M72" s="681"/>
      <c r="N72" s="682"/>
      <c r="O72" s="684"/>
    </row>
    <row r="73" spans="1:15" ht="15" customHeight="1">
      <c r="A73" s="337"/>
      <c r="B73" s="1078"/>
      <c r="C73" s="1070"/>
      <c r="D73" s="1072"/>
      <c r="E73" s="1072"/>
      <c r="F73" s="1074"/>
      <c r="G73" s="1085"/>
      <c r="H73" s="720" t="s">
        <v>705</v>
      </c>
      <c r="I73" s="681"/>
      <c r="J73" s="681"/>
      <c r="K73" s="681"/>
      <c r="L73" s="681"/>
      <c r="M73" s="681"/>
      <c r="N73" s="682"/>
      <c r="O73" s="684"/>
    </row>
    <row r="74" spans="1:15" ht="15" customHeight="1">
      <c r="A74" s="337"/>
      <c r="B74" s="1078"/>
      <c r="C74" s="1070"/>
      <c r="D74" s="1072"/>
      <c r="E74" s="1072"/>
      <c r="F74" s="1074"/>
      <c r="G74" s="1085"/>
      <c r="H74" s="720" t="s">
        <v>23</v>
      </c>
      <c r="I74" s="681"/>
      <c r="J74" s="681"/>
      <c r="K74" s="681"/>
      <c r="L74" s="681"/>
      <c r="M74" s="681"/>
      <c r="N74" s="682"/>
      <c r="O74" s="684"/>
    </row>
    <row r="75" spans="1:15" ht="15" customHeight="1" thickBot="1">
      <c r="A75" s="337"/>
      <c r="B75" s="1079"/>
      <c r="C75" s="1080"/>
      <c r="D75" s="1081"/>
      <c r="E75" s="1081"/>
      <c r="F75" s="1082"/>
      <c r="G75" s="1086"/>
      <c r="H75" s="721" t="s">
        <v>569</v>
      </c>
      <c r="I75" s="681">
        <v>4000</v>
      </c>
      <c r="J75" s="681">
        <v>0</v>
      </c>
      <c r="K75" s="681">
        <v>4000</v>
      </c>
      <c r="L75" s="681">
        <v>4000</v>
      </c>
      <c r="M75" s="681">
        <v>4000</v>
      </c>
      <c r="N75" s="682"/>
      <c r="O75" s="684"/>
    </row>
    <row r="76" spans="1:256" s="35" customFormat="1" ht="21" customHeight="1">
      <c r="A76" s="337"/>
      <c r="B76" s="1077">
        <v>15</v>
      </c>
      <c r="C76" s="1069" t="s">
        <v>831</v>
      </c>
      <c r="D76" s="1071">
        <v>2020</v>
      </c>
      <c r="E76" s="1071">
        <v>2022</v>
      </c>
      <c r="F76" s="1073">
        <v>320</v>
      </c>
      <c r="G76" s="1075">
        <v>0</v>
      </c>
      <c r="H76" s="694" t="s">
        <v>81</v>
      </c>
      <c r="I76" s="552">
        <v>320</v>
      </c>
      <c r="J76" s="555">
        <v>320</v>
      </c>
      <c r="K76" s="555">
        <v>320</v>
      </c>
      <c r="L76" s="555">
        <v>320</v>
      </c>
      <c r="M76" s="552">
        <v>320</v>
      </c>
      <c r="N76" s="555"/>
      <c r="O76" s="55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542" customFormat="1" ht="16.5" customHeight="1">
      <c r="A77" s="540"/>
      <c r="B77" s="1078"/>
      <c r="C77" s="1070"/>
      <c r="D77" s="1072"/>
      <c r="E77" s="1072"/>
      <c r="F77" s="1074"/>
      <c r="G77" s="1076"/>
      <c r="H77" s="692" t="s">
        <v>82</v>
      </c>
      <c r="I77" s="552"/>
      <c r="J77" s="555"/>
      <c r="K77" s="555"/>
      <c r="L77" s="555"/>
      <c r="M77" s="552"/>
      <c r="N77" s="555"/>
      <c r="O77" s="559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541"/>
      <c r="AG77" s="541"/>
      <c r="AH77" s="541"/>
      <c r="AI77" s="541"/>
      <c r="AJ77" s="541"/>
      <c r="AK77" s="541"/>
      <c r="AL77" s="541"/>
      <c r="AM77" s="541"/>
      <c r="AN77" s="541"/>
      <c r="AO77" s="541"/>
      <c r="AP77" s="541"/>
      <c r="AQ77" s="541"/>
      <c r="AR77" s="541"/>
      <c r="AS77" s="541"/>
      <c r="AT77" s="541"/>
      <c r="AU77" s="541"/>
      <c r="AV77" s="541"/>
      <c r="AW77" s="541"/>
      <c r="AX77" s="541"/>
      <c r="AY77" s="541"/>
      <c r="AZ77" s="541"/>
      <c r="BA77" s="541"/>
      <c r="BB77" s="541"/>
      <c r="BC77" s="541"/>
      <c r="BD77" s="541"/>
      <c r="BE77" s="541"/>
      <c r="BF77" s="541"/>
      <c r="BG77" s="541"/>
      <c r="BH77" s="541"/>
      <c r="BI77" s="541"/>
      <c r="BJ77" s="541"/>
      <c r="BK77" s="541"/>
      <c r="BL77" s="541"/>
      <c r="BM77" s="541"/>
      <c r="BN77" s="541"/>
      <c r="BO77" s="541"/>
      <c r="BP77" s="541"/>
      <c r="BQ77" s="541"/>
      <c r="BR77" s="541"/>
      <c r="BS77" s="541"/>
      <c r="BT77" s="541"/>
      <c r="BU77" s="541"/>
      <c r="BV77" s="541"/>
      <c r="BW77" s="541"/>
      <c r="BX77" s="541"/>
      <c r="BY77" s="541"/>
      <c r="BZ77" s="541"/>
      <c r="CA77" s="541"/>
      <c r="CB77" s="541"/>
      <c r="CC77" s="541"/>
      <c r="CD77" s="541"/>
      <c r="CE77" s="541"/>
      <c r="CF77" s="541"/>
      <c r="CG77" s="541"/>
      <c r="CH77" s="541"/>
      <c r="CI77" s="541"/>
      <c r="CJ77" s="541"/>
      <c r="CK77" s="541"/>
      <c r="CL77" s="541"/>
      <c r="CM77" s="541"/>
      <c r="CN77" s="541"/>
      <c r="CO77" s="541"/>
      <c r="CP77" s="541"/>
      <c r="CQ77" s="541"/>
      <c r="CR77" s="541"/>
      <c r="CS77" s="541"/>
      <c r="CT77" s="541"/>
      <c r="CU77" s="541"/>
      <c r="CV77" s="541"/>
      <c r="CW77" s="541"/>
      <c r="CX77" s="541"/>
      <c r="CY77" s="541"/>
      <c r="CZ77" s="541"/>
      <c r="DA77" s="541"/>
      <c r="DB77" s="541"/>
      <c r="DC77" s="541"/>
      <c r="DD77" s="541"/>
      <c r="DE77" s="541"/>
      <c r="DF77" s="541"/>
      <c r="DG77" s="541"/>
      <c r="DH77" s="541"/>
      <c r="DI77" s="541"/>
      <c r="DJ77" s="541"/>
      <c r="DK77" s="541"/>
      <c r="DL77" s="541"/>
      <c r="DM77" s="541"/>
      <c r="DN77" s="541"/>
      <c r="DO77" s="541"/>
      <c r="DP77" s="541"/>
      <c r="DQ77" s="541"/>
      <c r="DR77" s="541"/>
      <c r="DS77" s="541"/>
      <c r="DT77" s="541"/>
      <c r="DU77" s="541"/>
      <c r="DV77" s="541"/>
      <c r="DW77" s="541"/>
      <c r="DX77" s="541"/>
      <c r="DY77" s="541"/>
      <c r="DZ77" s="541"/>
      <c r="EA77" s="541"/>
      <c r="EB77" s="541"/>
      <c r="EC77" s="541"/>
      <c r="ED77" s="541"/>
      <c r="EE77" s="541"/>
      <c r="EF77" s="541"/>
      <c r="EG77" s="541"/>
      <c r="EH77" s="541"/>
      <c r="EI77" s="541"/>
      <c r="EJ77" s="541"/>
      <c r="EK77" s="541"/>
      <c r="EL77" s="541"/>
      <c r="EM77" s="541"/>
      <c r="EN77" s="541"/>
      <c r="EO77" s="541"/>
      <c r="EP77" s="541"/>
      <c r="EQ77" s="541"/>
      <c r="ER77" s="541"/>
      <c r="ES77" s="541"/>
      <c r="ET77" s="541"/>
      <c r="EU77" s="541"/>
      <c r="EV77" s="541"/>
      <c r="EW77" s="541"/>
      <c r="EX77" s="541"/>
      <c r="EY77" s="541"/>
      <c r="EZ77" s="541"/>
      <c r="FA77" s="541"/>
      <c r="FB77" s="541"/>
      <c r="FC77" s="541"/>
      <c r="FD77" s="541"/>
      <c r="FE77" s="541"/>
      <c r="FF77" s="541"/>
      <c r="FG77" s="541"/>
      <c r="FH77" s="541"/>
      <c r="FI77" s="541"/>
      <c r="FJ77" s="541"/>
      <c r="FK77" s="541"/>
      <c r="FL77" s="541"/>
      <c r="FM77" s="541"/>
      <c r="FN77" s="541"/>
      <c r="FO77" s="541"/>
      <c r="FP77" s="541"/>
      <c r="FQ77" s="541"/>
      <c r="FR77" s="541"/>
      <c r="FS77" s="541"/>
      <c r="FT77" s="541"/>
      <c r="FU77" s="541"/>
      <c r="FV77" s="541"/>
      <c r="FW77" s="541"/>
      <c r="FX77" s="541"/>
      <c r="FY77" s="541"/>
      <c r="FZ77" s="541"/>
      <c r="GA77" s="541"/>
      <c r="GB77" s="541"/>
      <c r="GC77" s="541"/>
      <c r="GD77" s="541"/>
      <c r="GE77" s="541"/>
      <c r="GF77" s="541"/>
      <c r="GG77" s="541"/>
      <c r="GH77" s="541"/>
      <c r="GI77" s="541"/>
      <c r="GJ77" s="541"/>
      <c r="GK77" s="541"/>
      <c r="GL77" s="541"/>
      <c r="GM77" s="541"/>
      <c r="GN77" s="541"/>
      <c r="GO77" s="541"/>
      <c r="GP77" s="541"/>
      <c r="GQ77" s="541"/>
      <c r="GR77" s="541"/>
      <c r="GS77" s="541"/>
      <c r="GT77" s="541"/>
      <c r="GU77" s="541"/>
      <c r="GV77" s="541"/>
      <c r="GW77" s="541"/>
      <c r="GX77" s="541"/>
      <c r="GY77" s="541"/>
      <c r="GZ77" s="541"/>
      <c r="HA77" s="541"/>
      <c r="HB77" s="541"/>
      <c r="HC77" s="541"/>
      <c r="HD77" s="541"/>
      <c r="HE77" s="541"/>
      <c r="HF77" s="541"/>
      <c r="HG77" s="541"/>
      <c r="HH77" s="541"/>
      <c r="HI77" s="541"/>
      <c r="HJ77" s="541"/>
      <c r="HK77" s="541"/>
      <c r="HL77" s="541"/>
      <c r="HM77" s="541"/>
      <c r="HN77" s="541"/>
      <c r="HO77" s="541"/>
      <c r="HP77" s="541"/>
      <c r="HQ77" s="541"/>
      <c r="HR77" s="541"/>
      <c r="HS77" s="541"/>
      <c r="HT77" s="541"/>
      <c r="HU77" s="541"/>
      <c r="HV77" s="541"/>
      <c r="HW77" s="541"/>
      <c r="HX77" s="541"/>
      <c r="HY77" s="541"/>
      <c r="HZ77" s="541"/>
      <c r="IA77" s="541"/>
      <c r="IB77" s="541"/>
      <c r="IC77" s="541"/>
      <c r="ID77" s="541"/>
      <c r="IE77" s="541"/>
      <c r="IF77" s="541"/>
      <c r="IG77" s="541"/>
      <c r="IH77" s="541"/>
      <c r="II77" s="541"/>
      <c r="IJ77" s="541"/>
      <c r="IK77" s="541"/>
      <c r="IL77" s="541"/>
      <c r="IM77" s="541"/>
      <c r="IN77" s="541"/>
      <c r="IO77" s="541"/>
      <c r="IP77" s="541"/>
      <c r="IQ77" s="541"/>
      <c r="IR77" s="541"/>
      <c r="IS77" s="541"/>
      <c r="IT77" s="541"/>
      <c r="IU77" s="541"/>
      <c r="IV77" s="541"/>
    </row>
    <row r="78" spans="1:256" s="35" customFormat="1" ht="18.75" customHeight="1">
      <c r="A78" s="337"/>
      <c r="B78" s="1078"/>
      <c r="C78" s="1070"/>
      <c r="D78" s="1072"/>
      <c r="E78" s="1072"/>
      <c r="F78" s="1074"/>
      <c r="G78" s="1076"/>
      <c r="H78" s="692" t="s">
        <v>705</v>
      </c>
      <c r="I78" s="552"/>
      <c r="J78" s="555"/>
      <c r="K78" s="555"/>
      <c r="L78" s="560"/>
      <c r="M78" s="552"/>
      <c r="N78" s="555"/>
      <c r="O78" s="559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5" customFormat="1" ht="15" customHeight="1" thickBot="1">
      <c r="A79" s="337"/>
      <c r="B79" s="1078"/>
      <c r="C79" s="1070"/>
      <c r="D79" s="1072"/>
      <c r="E79" s="1072"/>
      <c r="F79" s="1074"/>
      <c r="G79" s="1076"/>
      <c r="H79" s="692" t="s">
        <v>23</v>
      </c>
      <c r="I79" s="552">
        <v>320</v>
      </c>
      <c r="J79" s="555">
        <v>320</v>
      </c>
      <c r="K79" s="555">
        <v>320</v>
      </c>
      <c r="L79" s="555">
        <v>320</v>
      </c>
      <c r="M79" s="552">
        <v>320</v>
      </c>
      <c r="N79" s="555"/>
      <c r="O79" s="559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21.75" customHeight="1" thickBot="1">
      <c r="A80" s="337"/>
      <c r="B80" s="1102" t="s">
        <v>739</v>
      </c>
      <c r="C80" s="1103"/>
      <c r="D80" s="1103"/>
      <c r="E80" s="1104"/>
      <c r="F80" s="564">
        <f>F6+F11+F16+F21+F26+F31+F36+F41+F46+F51+F56+F61+F66+F71+F76</f>
        <v>28419</v>
      </c>
      <c r="G80" s="564">
        <f>G6+G11+G16+G21+G26+G31+G36+G41+G46+G51+G56+G61+G66+G71+G76</f>
        <v>15659</v>
      </c>
      <c r="H80" s="564"/>
      <c r="I80" s="564">
        <f>I6+I11+I16+I21+I26+I31+I36+I41+I46+I51+I56+I61+I66+I71+I76</f>
        <v>10950</v>
      </c>
      <c r="J80" s="564">
        <f>J6+J11+J16+J21+J26+J31+J36+J41+J46+J51+J56+J61+J66+J71+J76</f>
        <v>1120</v>
      </c>
      <c r="K80" s="564">
        <f>K6+K11+K16+K21+K26+K31+K36+K41+K46+K51+K56+K61+K66+K71+K76</f>
        <v>6950</v>
      </c>
      <c r="L80" s="564">
        <f>L6+L11+L16+L21+L26+L31+L36+L41+L46+L51+L56+L61+L66+L71+L76</f>
        <v>9190</v>
      </c>
      <c r="M80" s="564">
        <f>M6+M11+M16+M21+M26+M31+M36+M41+M46+M51+M56+M61+M66+M71+M76</f>
        <v>10950</v>
      </c>
      <c r="N80" s="565"/>
      <c r="O80" s="696"/>
    </row>
    <row r="81" spans="2:15" s="336" customFormat="1" ht="15" customHeight="1">
      <c r="B81" s="722"/>
      <c r="C81" s="722"/>
      <c r="D81" s="723"/>
      <c r="E81" s="723"/>
      <c r="F81" s="724"/>
      <c r="G81" s="724"/>
      <c r="H81" s="723"/>
      <c r="I81" s="723"/>
      <c r="J81" s="723"/>
      <c r="K81" s="723"/>
      <c r="L81" s="723"/>
      <c r="M81" s="723"/>
      <c r="N81" s="723"/>
      <c r="O81" s="723"/>
    </row>
    <row r="82" s="336" customFormat="1" ht="15" customHeight="1"/>
    <row r="83" s="336" customFormat="1" ht="15" customHeight="1"/>
    <row r="84" s="336" customFormat="1" ht="15" customHeight="1"/>
    <row r="85" s="336" customFormat="1" ht="15" customHeight="1"/>
    <row r="86" s="336" customFormat="1" ht="15" customHeight="1"/>
    <row r="87" s="336" customFormat="1" ht="15" customHeight="1"/>
    <row r="88" s="336" customFormat="1" ht="15" customHeight="1"/>
    <row r="89" s="336" customFormat="1" ht="15" customHeight="1"/>
    <row r="90" s="336" customFormat="1" ht="15" customHeight="1"/>
    <row r="91" s="336" customFormat="1" ht="15" customHeight="1"/>
    <row r="92" s="336" customFormat="1" ht="15" customHeight="1"/>
    <row r="93" s="336" customFormat="1" ht="15" customHeight="1"/>
    <row r="94" s="336" customFormat="1" ht="15" customHeight="1"/>
    <row r="95" s="336" customFormat="1" ht="15" customHeight="1"/>
    <row r="96" s="336" customFormat="1" ht="15" customHeight="1"/>
    <row r="97" s="336" customFormat="1" ht="15" customHeight="1"/>
    <row r="98" s="336" customFormat="1" ht="15" customHeight="1"/>
    <row r="99" s="336" customFormat="1" ht="15" customHeight="1"/>
    <row r="100" s="336" customFormat="1" ht="15" customHeight="1"/>
    <row r="101" s="336" customFormat="1" ht="15" customHeight="1"/>
    <row r="102" s="336" customFormat="1" ht="15" customHeight="1"/>
    <row r="103" s="336" customFormat="1" ht="15" customHeight="1"/>
    <row r="104" s="336" customFormat="1" ht="15" customHeight="1"/>
    <row r="105" s="336" customFormat="1" ht="15" customHeight="1"/>
    <row r="106" s="336" customFormat="1" ht="15" customHeight="1"/>
    <row r="107" s="336" customFormat="1" ht="15" customHeight="1"/>
    <row r="108" s="336" customFormat="1" ht="15" customHeight="1"/>
    <row r="109" s="336" customFormat="1" ht="15" customHeight="1"/>
    <row r="110" s="336" customFormat="1" ht="15" customHeight="1"/>
    <row r="111" s="336" customFormat="1" ht="15" customHeight="1"/>
    <row r="112" s="336" customFormat="1" ht="15" customHeight="1"/>
    <row r="113" s="336" customFormat="1" ht="15" customHeight="1"/>
    <row r="114" s="336" customFormat="1" ht="15" customHeight="1"/>
    <row r="115" s="336" customFormat="1" ht="15" customHeight="1"/>
    <row r="116" s="336" customFormat="1" ht="15" customHeight="1"/>
    <row r="117" s="336" customFormat="1" ht="15" customHeight="1"/>
    <row r="118" s="336" customFormat="1" ht="15" customHeight="1"/>
    <row r="119" s="336" customFormat="1" ht="15" customHeight="1"/>
    <row r="120" s="336" customFormat="1" ht="15" customHeight="1"/>
    <row r="121" s="336" customFormat="1" ht="15" customHeight="1"/>
    <row r="122" s="336" customFormat="1" ht="15" customHeight="1"/>
    <row r="123" s="336" customFormat="1" ht="15" customHeight="1"/>
    <row r="124" s="336" customFormat="1" ht="15" customHeight="1"/>
    <row r="125" s="336" customFormat="1" ht="15" customHeight="1"/>
    <row r="126" s="336" customFormat="1" ht="15" customHeight="1"/>
    <row r="127" s="336" customFormat="1" ht="15" customHeight="1"/>
    <row r="128" s="336" customFormat="1" ht="15" customHeight="1"/>
    <row r="129" s="336" customFormat="1" ht="15" customHeight="1"/>
    <row r="130" s="336" customFormat="1" ht="15" customHeight="1"/>
    <row r="131" s="336" customFormat="1" ht="15" customHeight="1"/>
    <row r="132" s="336" customFormat="1" ht="15" customHeight="1"/>
    <row r="133" s="336" customFormat="1" ht="15" customHeight="1"/>
    <row r="134" s="336" customFormat="1" ht="15" customHeight="1"/>
    <row r="135" s="336" customFormat="1" ht="19.5" customHeight="1"/>
    <row r="136" ht="19.5" customHeight="1"/>
  </sheetData>
  <sheetProtection/>
  <mergeCells count="100">
    <mergeCell ref="D71:D75"/>
    <mergeCell ref="E71:E75"/>
    <mergeCell ref="F71:F75"/>
    <mergeCell ref="G71:G75"/>
    <mergeCell ref="G36:G40"/>
    <mergeCell ref="F4:F5"/>
    <mergeCell ref="G4:G5"/>
    <mergeCell ref="G16:G20"/>
    <mergeCell ref="G21:G25"/>
    <mergeCell ref="E21:E25"/>
    <mergeCell ref="B11:B15"/>
    <mergeCell ref="C11:C15"/>
    <mergeCell ref="D11:D15"/>
    <mergeCell ref="B2:O2"/>
    <mergeCell ref="B4:B5"/>
    <mergeCell ref="C4:C5"/>
    <mergeCell ref="D4:D5"/>
    <mergeCell ref="E4:E5"/>
    <mergeCell ref="F11:F15"/>
    <mergeCell ref="G11:G15"/>
    <mergeCell ref="N4:N5"/>
    <mergeCell ref="O4:O5"/>
    <mergeCell ref="I4:I5"/>
    <mergeCell ref="J4:M4"/>
    <mergeCell ref="H4:H5"/>
    <mergeCell ref="E11:E15"/>
    <mergeCell ref="G31:G35"/>
    <mergeCell ref="F6:F10"/>
    <mergeCell ref="G6:G10"/>
    <mergeCell ref="E31:E35"/>
    <mergeCell ref="G26:G30"/>
    <mergeCell ref="F21:F25"/>
    <mergeCell ref="F31:F35"/>
    <mergeCell ref="F26:F30"/>
    <mergeCell ref="E26:E30"/>
    <mergeCell ref="F36:F40"/>
    <mergeCell ref="C36:C40"/>
    <mergeCell ref="E16:E20"/>
    <mergeCell ref="F16:F20"/>
    <mergeCell ref="D21:D25"/>
    <mergeCell ref="E36:E40"/>
    <mergeCell ref="D31:D35"/>
    <mergeCell ref="B80:E80"/>
    <mergeCell ref="B61:B65"/>
    <mergeCell ref="E41:E45"/>
    <mergeCell ref="D41:D45"/>
    <mergeCell ref="B16:B20"/>
    <mergeCell ref="C16:C20"/>
    <mergeCell ref="D16:D20"/>
    <mergeCell ref="D26:D30"/>
    <mergeCell ref="B71:B75"/>
    <mergeCell ref="C71:C75"/>
    <mergeCell ref="B6:B10"/>
    <mergeCell ref="B41:B45"/>
    <mergeCell ref="B46:B50"/>
    <mergeCell ref="B56:B60"/>
    <mergeCell ref="B51:B55"/>
    <mergeCell ref="D36:D40"/>
    <mergeCell ref="B21:B25"/>
    <mergeCell ref="C21:C25"/>
    <mergeCell ref="B26:B30"/>
    <mergeCell ref="B36:B40"/>
    <mergeCell ref="C6:C10"/>
    <mergeCell ref="C31:C35"/>
    <mergeCell ref="C26:C30"/>
    <mergeCell ref="C51:C55"/>
    <mergeCell ref="C56:C60"/>
    <mergeCell ref="C46:C50"/>
    <mergeCell ref="C41:C45"/>
    <mergeCell ref="G56:G60"/>
    <mergeCell ref="G46:G50"/>
    <mergeCell ref="G51:G55"/>
    <mergeCell ref="E51:E55"/>
    <mergeCell ref="F51:F55"/>
    <mergeCell ref="D46:D50"/>
    <mergeCell ref="D51:D55"/>
    <mergeCell ref="E46:E50"/>
    <mergeCell ref="F46:F50"/>
    <mergeCell ref="C61:C65"/>
    <mergeCell ref="G41:G45"/>
    <mergeCell ref="D61:D65"/>
    <mergeCell ref="E61:E65"/>
    <mergeCell ref="F61:F65"/>
    <mergeCell ref="G61:G65"/>
    <mergeCell ref="D56:D60"/>
    <mergeCell ref="F41:F45"/>
    <mergeCell ref="E56:E60"/>
    <mergeCell ref="F56:F60"/>
    <mergeCell ref="B66:B70"/>
    <mergeCell ref="C66:C70"/>
    <mergeCell ref="D66:D70"/>
    <mergeCell ref="E66:E70"/>
    <mergeCell ref="F66:F70"/>
    <mergeCell ref="G66:G70"/>
    <mergeCell ref="C76:C79"/>
    <mergeCell ref="D76:D79"/>
    <mergeCell ref="E76:E79"/>
    <mergeCell ref="F76:F79"/>
    <mergeCell ref="G76:G79"/>
    <mergeCell ref="B76:B79"/>
  </mergeCells>
  <conditionalFormatting sqref="N30:N35 N40:N65 N71:N75">
    <cfRule type="expression" priority="161" dxfId="0" stopIfTrue="1">
      <formula>'План инвестиција'!#REF!&gt;0</formula>
    </cfRule>
  </conditionalFormatting>
  <conditionalFormatting sqref="N11:N15">
    <cfRule type="expression" priority="193" dxfId="0" stopIfTrue="1">
      <formula>'План инвестиција'!#REF!&gt;0</formula>
    </cfRule>
  </conditionalFormatting>
  <conditionalFormatting sqref="O11:O15 O40:O65 O71:O75">
    <cfRule type="expression" priority="194" dxfId="0" stopIfTrue="1">
      <formula>'План инвестиција'!#REF!&gt;0</formula>
    </cfRule>
  </conditionalFormatting>
  <conditionalFormatting sqref="O11:O15 O40:O65 O71:O75">
    <cfRule type="expression" priority="195" dxfId="0" stopIfTrue="1">
      <formula>'План инвестиција'!#REF!&gt;0</formula>
    </cfRule>
  </conditionalFormatting>
  <conditionalFormatting sqref="N11:N15 N40:N65 N71:N75">
    <cfRule type="expression" priority="196" dxfId="0" stopIfTrue="1">
      <formula>'План инвестиција'!#REF!&gt;0</formula>
    </cfRule>
  </conditionalFormatting>
  <conditionalFormatting sqref="N16:N19">
    <cfRule type="expression" priority="185" dxfId="0" stopIfTrue="1">
      <formula>'План инвестиција'!#REF!&gt;0</formula>
    </cfRule>
  </conditionalFormatting>
  <conditionalFormatting sqref="O16:O19">
    <cfRule type="expression" priority="186" dxfId="0" stopIfTrue="1">
      <formula>'План инвестиција'!#REF!&gt;0</formula>
    </cfRule>
  </conditionalFormatting>
  <conditionalFormatting sqref="O16:O19">
    <cfRule type="expression" priority="187" dxfId="0" stopIfTrue="1">
      <formula>'План инвестиција'!#REF!&gt;0</formula>
    </cfRule>
  </conditionalFormatting>
  <conditionalFormatting sqref="N16:N19">
    <cfRule type="expression" priority="188" dxfId="0" stopIfTrue="1">
      <formula>'План инвестиција'!#REF!&gt;0</formula>
    </cfRule>
  </conditionalFormatting>
  <conditionalFormatting sqref="N21:N24">
    <cfRule type="expression" priority="181" dxfId="0" stopIfTrue="1">
      <formula>'План инвестиција'!#REF!&gt;0</formula>
    </cfRule>
  </conditionalFormatting>
  <conditionalFormatting sqref="O21:O24">
    <cfRule type="expression" priority="182" dxfId="0" stopIfTrue="1">
      <formula>'План инвестиција'!#REF!&gt;0</formula>
    </cfRule>
  </conditionalFormatting>
  <conditionalFormatting sqref="O21:O24">
    <cfRule type="expression" priority="183" dxfId="0" stopIfTrue="1">
      <formula>'План инвестиција'!#REF!&gt;0</formula>
    </cfRule>
  </conditionalFormatting>
  <conditionalFormatting sqref="N21:N24">
    <cfRule type="expression" priority="184" dxfId="0" stopIfTrue="1">
      <formula>'План инвестиција'!#REF!&gt;0</formula>
    </cfRule>
  </conditionalFormatting>
  <conditionalFormatting sqref="N26:N29">
    <cfRule type="expression" priority="177" dxfId="0" stopIfTrue="1">
      <formula>'План инвестиција'!#REF!&gt;0</formula>
    </cfRule>
  </conditionalFormatting>
  <conditionalFormatting sqref="O26:O29">
    <cfRule type="expression" priority="178" dxfId="0" stopIfTrue="1">
      <formula>'План инвестиција'!#REF!&gt;0</formula>
    </cfRule>
  </conditionalFormatting>
  <conditionalFormatting sqref="O26:O29">
    <cfRule type="expression" priority="179" dxfId="0" stopIfTrue="1">
      <formula>'План инвестиција'!#REF!&gt;0</formula>
    </cfRule>
  </conditionalFormatting>
  <conditionalFormatting sqref="N26:N29">
    <cfRule type="expression" priority="180" dxfId="0" stopIfTrue="1">
      <formula>'План инвестиција'!#REF!&gt;0</formula>
    </cfRule>
  </conditionalFormatting>
  <conditionalFormatting sqref="N20">
    <cfRule type="expression" priority="169" dxfId="0" stopIfTrue="1">
      <formula>'План инвестиција'!#REF!&gt;0</formula>
    </cfRule>
  </conditionalFormatting>
  <conditionalFormatting sqref="O20">
    <cfRule type="expression" priority="170" dxfId="0" stopIfTrue="1">
      <formula>'План инвестиција'!#REF!&gt;0</formula>
    </cfRule>
  </conditionalFormatting>
  <conditionalFormatting sqref="O20">
    <cfRule type="expression" priority="171" dxfId="0" stopIfTrue="1">
      <formula>'План инвестиција'!#REF!&gt;0</formula>
    </cfRule>
  </conditionalFormatting>
  <conditionalFormatting sqref="N20">
    <cfRule type="expression" priority="172" dxfId="0" stopIfTrue="1">
      <formula>'План инвестиција'!#REF!&gt;0</formula>
    </cfRule>
  </conditionalFormatting>
  <conditionalFormatting sqref="N25">
    <cfRule type="expression" priority="165" dxfId="0" stopIfTrue="1">
      <formula>'План инвестиција'!#REF!&gt;0</formula>
    </cfRule>
  </conditionalFormatting>
  <conditionalFormatting sqref="O25">
    <cfRule type="expression" priority="166" dxfId="0" stopIfTrue="1">
      <formula>'План инвестиција'!#REF!&gt;0</formula>
    </cfRule>
  </conditionalFormatting>
  <conditionalFormatting sqref="O25">
    <cfRule type="expression" priority="167" dxfId="0" stopIfTrue="1">
      <formula>'План инвестиција'!#REF!&gt;0</formula>
    </cfRule>
  </conditionalFormatting>
  <conditionalFormatting sqref="N25">
    <cfRule type="expression" priority="168" dxfId="0" stopIfTrue="1">
      <formula>'План инвестиција'!#REF!&gt;0</formula>
    </cfRule>
  </conditionalFormatting>
  <conditionalFormatting sqref="O30:O35">
    <cfRule type="expression" priority="162" dxfId="0" stopIfTrue="1">
      <formula>'План инвестиција'!#REF!&gt;0</formula>
    </cfRule>
  </conditionalFormatting>
  <conditionalFormatting sqref="O30:O35">
    <cfRule type="expression" priority="163" dxfId="0" stopIfTrue="1">
      <formula>'План инвестиција'!#REF!&gt;0</formula>
    </cfRule>
  </conditionalFormatting>
  <conditionalFormatting sqref="N30:N35">
    <cfRule type="expression" priority="164" dxfId="0" stopIfTrue="1">
      <formula>'План инвестиција'!#REF!&gt;0</formula>
    </cfRule>
  </conditionalFormatting>
  <conditionalFormatting sqref="N36:N39">
    <cfRule type="expression" priority="157" dxfId="0" stopIfTrue="1">
      <formula>'План инвестиција'!#REF!&gt;0</formula>
    </cfRule>
  </conditionalFormatting>
  <conditionalFormatting sqref="O36:O39">
    <cfRule type="expression" priority="158" dxfId="0" stopIfTrue="1">
      <formula>'План инвестиција'!#REF!&gt;0</formula>
    </cfRule>
  </conditionalFormatting>
  <conditionalFormatting sqref="O36:O39">
    <cfRule type="expression" priority="159" dxfId="0" stopIfTrue="1">
      <formula>'План инвестиција'!#REF!&gt;0</formula>
    </cfRule>
  </conditionalFormatting>
  <conditionalFormatting sqref="N36:N39">
    <cfRule type="expression" priority="160" dxfId="0" stopIfTrue="1">
      <formula>'План инвестиција'!#REF!&gt;0</formula>
    </cfRule>
  </conditionalFormatting>
  <conditionalFormatting sqref="N70">
    <cfRule type="expression" priority="49" dxfId="0" stopIfTrue="1">
      <formula>'План инвестиција'!#REF!&gt;0</formula>
    </cfRule>
  </conditionalFormatting>
  <conditionalFormatting sqref="N66:N69">
    <cfRule type="expression" priority="53" dxfId="0" stopIfTrue="1">
      <formula>'План инвестиција'!#REF!&gt;0</formula>
    </cfRule>
  </conditionalFormatting>
  <conditionalFormatting sqref="O66:O69">
    <cfRule type="expression" priority="54" dxfId="0" stopIfTrue="1">
      <formula>'План инвестиција'!#REF!&gt;0</formula>
    </cfRule>
  </conditionalFormatting>
  <conditionalFormatting sqref="O66:O69">
    <cfRule type="expression" priority="55" dxfId="0" stopIfTrue="1">
      <formula>'План инвестиција'!#REF!&gt;0</formula>
    </cfRule>
  </conditionalFormatting>
  <conditionalFormatting sqref="N66:N69">
    <cfRule type="expression" priority="56" dxfId="0" stopIfTrue="1">
      <formula>'План инвестиција'!#REF!&gt;0</formula>
    </cfRule>
  </conditionalFormatting>
  <conditionalFormatting sqref="O70">
    <cfRule type="expression" priority="50" dxfId="0" stopIfTrue="1">
      <formula>'План инвестиција'!#REF!&gt;0</formula>
    </cfRule>
  </conditionalFormatting>
  <conditionalFormatting sqref="O70">
    <cfRule type="expression" priority="51" dxfId="0" stopIfTrue="1">
      <formula>'План инвестиција'!#REF!&gt;0</formula>
    </cfRule>
  </conditionalFormatting>
  <conditionalFormatting sqref="N70">
    <cfRule type="expression" priority="52" dxfId="0" stopIfTrue="1">
      <formula>'План инвестиција'!#REF!&gt;0</formula>
    </cfRule>
  </conditionalFormatting>
  <conditionalFormatting sqref="N76:N79">
    <cfRule type="expression" priority="29" dxfId="0" stopIfTrue="1">
      <formula>'План инвестиција'!#REF!&gt;0</formula>
    </cfRule>
  </conditionalFormatting>
  <conditionalFormatting sqref="O76:O79">
    <cfRule type="expression" priority="30" dxfId="0" stopIfTrue="1">
      <formula>'План инвестиција'!#REF!&gt;0</formula>
    </cfRule>
  </conditionalFormatting>
  <conditionalFormatting sqref="O76:O79">
    <cfRule type="expression" priority="31" dxfId="0" stopIfTrue="1">
      <formula>'План инвестиција'!#REF!&gt;0</formula>
    </cfRule>
  </conditionalFormatting>
  <conditionalFormatting sqref="N76:N79">
    <cfRule type="expression" priority="32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R19"/>
  <sheetViews>
    <sheetView showGridLines="0"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60" t="s">
        <v>927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126" t="s">
        <v>25</v>
      </c>
      <c r="C5" s="1126"/>
      <c r="D5" s="1126"/>
      <c r="E5" s="1126"/>
      <c r="F5" s="1126"/>
      <c r="G5" s="1126"/>
      <c r="H5" s="1126"/>
      <c r="I5" s="1126"/>
      <c r="J5" s="5"/>
      <c r="K5" s="5"/>
      <c r="L5" s="5"/>
      <c r="M5" s="5"/>
      <c r="N5" s="5"/>
      <c r="O5" s="5"/>
      <c r="P5" s="5"/>
    </row>
    <row r="6" spans="2:16" ht="15.75">
      <c r="B6" s="14"/>
      <c r="C6" s="37"/>
      <c r="D6" s="37"/>
      <c r="E6" s="37"/>
      <c r="F6" s="37"/>
      <c r="G6" s="37"/>
      <c r="H6" s="37"/>
      <c r="I6" s="37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59</v>
      </c>
      <c r="K7" s="7"/>
      <c r="L7" s="7"/>
      <c r="M7" s="7"/>
      <c r="N7" s="7"/>
      <c r="O7" s="7"/>
      <c r="P7" s="7"/>
    </row>
    <row r="8" spans="2:18" s="9" customFormat="1" ht="32.25" customHeight="1">
      <c r="B8" s="1134" t="s">
        <v>2</v>
      </c>
      <c r="C8" s="1136" t="s">
        <v>26</v>
      </c>
      <c r="D8" s="707" t="s">
        <v>740</v>
      </c>
      <c r="E8" s="1140" t="s">
        <v>876</v>
      </c>
      <c r="F8" s="1138" t="s">
        <v>866</v>
      </c>
      <c r="G8" s="1130" t="s">
        <v>865</v>
      </c>
      <c r="H8" s="1130" t="s">
        <v>864</v>
      </c>
      <c r="I8" s="1132" t="s">
        <v>863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135"/>
      <c r="C9" s="1137"/>
      <c r="D9" s="708" t="s">
        <v>845</v>
      </c>
      <c r="E9" s="1141"/>
      <c r="F9" s="1139"/>
      <c r="G9" s="1131"/>
      <c r="H9" s="1131"/>
      <c r="I9" s="1133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41" t="s">
        <v>98</v>
      </c>
      <c r="C10" s="338" t="s">
        <v>27</v>
      </c>
      <c r="D10" s="709">
        <v>0</v>
      </c>
      <c r="E10" s="534">
        <v>0</v>
      </c>
      <c r="F10" s="534">
        <v>0</v>
      </c>
      <c r="G10" s="534">
        <v>0</v>
      </c>
      <c r="H10" s="534">
        <v>0</v>
      </c>
      <c r="I10" s="709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42" t="s">
        <v>99</v>
      </c>
      <c r="C11" s="339" t="s">
        <v>28</v>
      </c>
      <c r="D11" s="703">
        <v>0</v>
      </c>
      <c r="E11" s="535">
        <v>0</v>
      </c>
      <c r="F11" s="535">
        <v>0</v>
      </c>
      <c r="G11" s="535">
        <v>0</v>
      </c>
      <c r="H11" s="535">
        <v>0</v>
      </c>
      <c r="I11" s="703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42" t="s">
        <v>100</v>
      </c>
      <c r="C12" s="339" t="s">
        <v>29</v>
      </c>
      <c r="D12" s="704">
        <v>0</v>
      </c>
      <c r="E12" s="536">
        <v>0</v>
      </c>
      <c r="F12" s="536">
        <v>0</v>
      </c>
      <c r="G12" s="536">
        <v>0</v>
      </c>
      <c r="H12" s="536">
        <v>0</v>
      </c>
      <c r="I12" s="704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42" t="s">
        <v>101</v>
      </c>
      <c r="C13" s="339" t="s">
        <v>30</v>
      </c>
      <c r="D13" s="704">
        <v>0</v>
      </c>
      <c r="E13" s="536">
        <v>0</v>
      </c>
      <c r="F13" s="536">
        <v>0</v>
      </c>
      <c r="G13" s="536">
        <v>0</v>
      </c>
      <c r="H13" s="536">
        <v>0</v>
      </c>
      <c r="I13" s="704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42" t="s">
        <v>102</v>
      </c>
      <c r="C14" s="339" t="s">
        <v>79</v>
      </c>
      <c r="D14" s="538">
        <v>490000</v>
      </c>
      <c r="E14" s="537">
        <v>200000</v>
      </c>
      <c r="F14" s="537">
        <v>150000</v>
      </c>
      <c r="G14" s="537">
        <v>200000</v>
      </c>
      <c r="H14" s="537">
        <v>250000</v>
      </c>
      <c r="I14" s="538">
        <v>490000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42" t="s">
        <v>103</v>
      </c>
      <c r="C15" s="339" t="s">
        <v>31</v>
      </c>
      <c r="D15" s="538">
        <v>490000</v>
      </c>
      <c r="E15" s="537">
        <v>490000</v>
      </c>
      <c r="F15" s="537">
        <v>122500</v>
      </c>
      <c r="G15" s="537">
        <v>245000</v>
      </c>
      <c r="H15" s="537">
        <v>367500</v>
      </c>
      <c r="I15" s="538">
        <v>490000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43" t="s">
        <v>104</v>
      </c>
      <c r="C16" s="340" t="s">
        <v>23</v>
      </c>
      <c r="D16" s="706">
        <v>0</v>
      </c>
      <c r="E16" s="705">
        <v>0</v>
      </c>
      <c r="F16" s="705">
        <v>0</v>
      </c>
      <c r="G16" s="705">
        <v>0</v>
      </c>
      <c r="H16" s="705">
        <v>0</v>
      </c>
      <c r="I16" s="706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3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0.71875" style="767" customWidth="1"/>
    <col min="2" max="2" width="35.57421875" style="767" customWidth="1"/>
    <col min="3" max="3" width="12.8515625" style="767" customWidth="1"/>
    <col min="4" max="4" width="10.7109375" style="767" customWidth="1"/>
    <col min="5" max="8" width="17.7109375" style="767" customWidth="1"/>
    <col min="9" max="9" width="34.00390625" style="767" customWidth="1"/>
    <col min="10" max="10" width="45.140625" style="767" customWidth="1"/>
    <col min="11" max="11" width="59.8515625" style="767" customWidth="1"/>
    <col min="12" max="16384" width="9.140625" style="767" customWidth="1"/>
  </cols>
  <sheetData>
    <row r="1" ht="15.75">
      <c r="J1" s="768" t="s">
        <v>928</v>
      </c>
    </row>
    <row r="3" spans="2:10" ht="20.25" customHeight="1">
      <c r="B3" s="1142" t="s">
        <v>929</v>
      </c>
      <c r="C3" s="1142"/>
      <c r="D3" s="1142"/>
      <c r="E3" s="1142"/>
      <c r="F3" s="1142"/>
      <c r="G3" s="1142"/>
      <c r="H3" s="1142"/>
      <c r="I3" s="1142"/>
      <c r="J3" s="1142"/>
    </row>
    <row r="4" ht="16.5" thickBot="1"/>
    <row r="5" spans="2:10" ht="21.75" customHeight="1" thickBot="1">
      <c r="B5" s="1143" t="s">
        <v>930</v>
      </c>
      <c r="C5" s="1145" t="s">
        <v>931</v>
      </c>
      <c r="D5" s="1147" t="s">
        <v>932</v>
      </c>
      <c r="E5" s="1149" t="s">
        <v>933</v>
      </c>
      <c r="F5" s="1150"/>
      <c r="G5" s="1150"/>
      <c r="H5" s="1151"/>
      <c r="I5" s="1143" t="s">
        <v>934</v>
      </c>
      <c r="J5" s="1145" t="s">
        <v>935</v>
      </c>
    </row>
    <row r="6" spans="2:10" ht="30.75" customHeight="1" thickBot="1">
      <c r="B6" s="1144"/>
      <c r="C6" s="1146"/>
      <c r="D6" s="1148"/>
      <c r="E6" s="769" t="s">
        <v>932</v>
      </c>
      <c r="F6" s="770" t="s">
        <v>923</v>
      </c>
      <c r="G6" s="770" t="s">
        <v>936</v>
      </c>
      <c r="H6" s="771" t="s">
        <v>937</v>
      </c>
      <c r="I6" s="1144"/>
      <c r="J6" s="1146"/>
    </row>
    <row r="7" spans="1:10" ht="108.75" customHeight="1">
      <c r="A7" s="772"/>
      <c r="B7" s="773" t="s">
        <v>966</v>
      </c>
      <c r="C7" s="774" t="s">
        <v>967</v>
      </c>
      <c r="D7" s="775">
        <v>2021</v>
      </c>
      <c r="E7" s="776">
        <v>204</v>
      </c>
      <c r="F7" s="777">
        <v>230</v>
      </c>
      <c r="G7" s="778">
        <v>240</v>
      </c>
      <c r="H7" s="779">
        <v>250</v>
      </c>
      <c r="I7" s="780" t="s">
        <v>981</v>
      </c>
      <c r="J7" s="781" t="s">
        <v>982</v>
      </c>
    </row>
    <row r="8" spans="1:10" ht="57" customHeight="1">
      <c r="A8" s="772"/>
      <c r="B8" s="782" t="s">
        <v>968</v>
      </c>
      <c r="C8" s="783" t="s">
        <v>969</v>
      </c>
      <c r="D8" s="784">
        <v>2021</v>
      </c>
      <c r="E8" s="836">
        <v>0.8</v>
      </c>
      <c r="F8" s="837">
        <v>0.81</v>
      </c>
      <c r="G8" s="838">
        <v>0.82</v>
      </c>
      <c r="H8" s="839">
        <v>0.83</v>
      </c>
      <c r="I8" s="789" t="s">
        <v>979</v>
      </c>
      <c r="J8" s="790" t="s">
        <v>980</v>
      </c>
    </row>
    <row r="9" spans="1:10" ht="43.5" customHeight="1">
      <c r="A9" s="772"/>
      <c r="B9" s="782" t="s">
        <v>985</v>
      </c>
      <c r="C9" s="783" t="s">
        <v>970</v>
      </c>
      <c r="D9" s="784">
        <v>2021</v>
      </c>
      <c r="E9" s="840">
        <v>6500</v>
      </c>
      <c r="F9" s="841">
        <v>7800</v>
      </c>
      <c r="G9" s="842">
        <v>10500</v>
      </c>
      <c r="H9" s="843">
        <v>15500</v>
      </c>
      <c r="I9" s="789" t="s">
        <v>984</v>
      </c>
      <c r="J9" s="790" t="s">
        <v>983</v>
      </c>
    </row>
    <row r="10" spans="1:10" ht="19.5" customHeight="1">
      <c r="A10" s="772"/>
      <c r="B10" s="782"/>
      <c r="C10" s="783"/>
      <c r="D10" s="784"/>
      <c r="E10" s="785"/>
      <c r="F10" s="786"/>
      <c r="G10" s="787"/>
      <c r="H10" s="788"/>
      <c r="I10" s="789"/>
      <c r="J10" s="790"/>
    </row>
    <row r="11" spans="1:10" ht="19.5" customHeight="1">
      <c r="A11" s="772"/>
      <c r="B11" s="782"/>
      <c r="C11" s="783"/>
      <c r="D11" s="784"/>
      <c r="E11" s="785"/>
      <c r="F11" s="786"/>
      <c r="G11" s="787"/>
      <c r="H11" s="788"/>
      <c r="I11" s="789"/>
      <c r="J11" s="790"/>
    </row>
    <row r="12" spans="1:10" ht="19.5" customHeight="1">
      <c r="A12" s="772"/>
      <c r="B12" s="782"/>
      <c r="C12" s="783"/>
      <c r="D12" s="784"/>
      <c r="E12" s="785"/>
      <c r="F12" s="786"/>
      <c r="G12" s="787"/>
      <c r="H12" s="788"/>
      <c r="I12" s="789"/>
      <c r="J12" s="790"/>
    </row>
    <row r="13" spans="1:10" ht="19.5" customHeight="1">
      <c r="A13" s="772"/>
      <c r="B13" s="782"/>
      <c r="C13" s="783"/>
      <c r="D13" s="784"/>
      <c r="E13" s="785"/>
      <c r="F13" s="786"/>
      <c r="G13" s="787"/>
      <c r="H13" s="788"/>
      <c r="I13" s="789"/>
      <c r="J13" s="790"/>
    </row>
    <row r="14" spans="1:10" ht="19.5" customHeight="1">
      <c r="A14" s="772"/>
      <c r="B14" s="791"/>
      <c r="C14" s="792"/>
      <c r="D14" s="775"/>
      <c r="E14" s="793"/>
      <c r="F14" s="777"/>
      <c r="G14" s="778"/>
      <c r="H14" s="794"/>
      <c r="I14" s="795"/>
      <c r="J14" s="790"/>
    </row>
    <row r="15" spans="1:10" ht="19.5" customHeight="1">
      <c r="A15" s="772"/>
      <c r="B15" s="782"/>
      <c r="C15" s="783"/>
      <c r="D15" s="784"/>
      <c r="E15" s="785"/>
      <c r="F15" s="786"/>
      <c r="G15" s="787"/>
      <c r="H15" s="788"/>
      <c r="I15" s="789"/>
      <c r="J15" s="790"/>
    </row>
    <row r="16" spans="1:10" ht="19.5" customHeight="1">
      <c r="A16" s="772"/>
      <c r="B16" s="782"/>
      <c r="C16" s="783"/>
      <c r="D16" s="784"/>
      <c r="E16" s="785"/>
      <c r="F16" s="786"/>
      <c r="G16" s="787"/>
      <c r="H16" s="788"/>
      <c r="I16" s="789"/>
      <c r="J16" s="790"/>
    </row>
    <row r="17" spans="1:10" ht="19.5" customHeight="1">
      <c r="A17" s="772"/>
      <c r="B17" s="782"/>
      <c r="C17" s="783"/>
      <c r="D17" s="784"/>
      <c r="E17" s="785"/>
      <c r="F17" s="786"/>
      <c r="G17" s="787"/>
      <c r="H17" s="788"/>
      <c r="I17" s="789"/>
      <c r="J17" s="790"/>
    </row>
    <row r="18" spans="1:10" ht="19.5" customHeight="1">
      <c r="A18" s="772"/>
      <c r="B18" s="782"/>
      <c r="C18" s="783"/>
      <c r="D18" s="784"/>
      <c r="E18" s="785"/>
      <c r="F18" s="786"/>
      <c r="G18" s="787"/>
      <c r="H18" s="788"/>
      <c r="I18" s="789"/>
      <c r="J18" s="790"/>
    </row>
    <row r="19" spans="1:10" ht="19.5" customHeight="1">
      <c r="A19" s="772"/>
      <c r="B19" s="782"/>
      <c r="C19" s="783"/>
      <c r="D19" s="784"/>
      <c r="E19" s="785"/>
      <c r="F19" s="786"/>
      <c r="G19" s="787"/>
      <c r="H19" s="788"/>
      <c r="I19" s="789"/>
      <c r="J19" s="790"/>
    </row>
    <row r="20" spans="1:10" ht="19.5" customHeight="1">
      <c r="A20" s="772"/>
      <c r="B20" s="782"/>
      <c r="C20" s="783"/>
      <c r="D20" s="784"/>
      <c r="E20" s="785"/>
      <c r="F20" s="786"/>
      <c r="G20" s="787"/>
      <c r="H20" s="788"/>
      <c r="I20" s="789"/>
      <c r="J20" s="790"/>
    </row>
    <row r="21" spans="1:10" ht="19.5" customHeight="1" thickBot="1">
      <c r="A21" s="772"/>
      <c r="B21" s="796"/>
      <c r="C21" s="797"/>
      <c r="D21" s="798"/>
      <c r="E21" s="799"/>
      <c r="F21" s="800"/>
      <c r="G21" s="801"/>
      <c r="H21" s="802"/>
      <c r="I21" s="803"/>
      <c r="J21" s="804"/>
    </row>
    <row r="22" ht="15.75">
      <c r="J22" s="805"/>
    </row>
    <row r="23" ht="15.75">
      <c r="B23" s="806"/>
    </row>
  </sheetData>
  <sheetProtection/>
  <mergeCells count="7"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9"/>
  <sheetViews>
    <sheetView showGridLines="0" zoomScalePageLayoutView="0" workbookViewId="0" topLeftCell="A1">
      <selection activeCell="J35" sqref="J35"/>
    </sheetView>
  </sheetViews>
  <sheetFormatPr defaultColWidth="9.140625" defaultRowHeight="12.75"/>
  <cols>
    <col min="1" max="1" width="1.28515625" style="814" customWidth="1"/>
    <col min="2" max="2" width="32.28125" style="814" customWidth="1"/>
    <col min="3" max="3" width="6.421875" style="814" customWidth="1"/>
    <col min="4" max="4" width="22.421875" style="814" customWidth="1"/>
    <col min="5" max="5" width="6.421875" style="814" customWidth="1"/>
    <col min="6" max="6" width="22.421875" style="814" customWidth="1"/>
    <col min="7" max="7" width="6.421875" style="814" customWidth="1"/>
    <col min="8" max="8" width="18.421875" style="814" customWidth="1"/>
    <col min="9" max="9" width="21.00390625" style="814" customWidth="1"/>
    <col min="10" max="10" width="50.28125" style="814" customWidth="1"/>
    <col min="11" max="11" width="9.140625" style="814" customWidth="1"/>
    <col min="12" max="16384" width="9.140625" style="814" customWidth="1"/>
  </cols>
  <sheetData>
    <row r="1" spans="1:10" s="810" customFormat="1" ht="4.5" customHeight="1">
      <c r="A1" s="807"/>
      <c r="B1" s="808"/>
      <c r="C1" s="808"/>
      <c r="D1" s="808"/>
      <c r="E1" s="809"/>
      <c r="F1" s="809"/>
      <c r="G1" s="809"/>
      <c r="H1" s="809"/>
      <c r="I1" s="809"/>
      <c r="J1" s="1152" t="s">
        <v>938</v>
      </c>
    </row>
    <row r="2" spans="1:10" s="810" customFormat="1" ht="4.5" customHeight="1">
      <c r="A2" s="807">
        <v>1</v>
      </c>
      <c r="B2" s="808" t="s">
        <v>939</v>
      </c>
      <c r="C2" s="808">
        <v>1</v>
      </c>
      <c r="D2" s="808" t="s">
        <v>940</v>
      </c>
      <c r="E2" s="809"/>
      <c r="F2" s="809"/>
      <c r="G2" s="809"/>
      <c r="H2" s="809"/>
      <c r="I2" s="809"/>
      <c r="J2" s="1152"/>
    </row>
    <row r="3" spans="1:10" s="810" customFormat="1" ht="5.25" customHeight="1">
      <c r="A3" s="807">
        <v>2</v>
      </c>
      <c r="B3" s="808" t="s">
        <v>941</v>
      </c>
      <c r="C3" s="808">
        <v>2</v>
      </c>
      <c r="D3" s="808" t="s">
        <v>942</v>
      </c>
      <c r="E3" s="809"/>
      <c r="F3" s="809"/>
      <c r="G3" s="809"/>
      <c r="H3" s="809"/>
      <c r="I3" s="809"/>
      <c r="J3" s="1152"/>
    </row>
    <row r="4" spans="1:12" s="810" customFormat="1" ht="1.5" customHeight="1">
      <c r="A4" s="807">
        <v>3</v>
      </c>
      <c r="B4" s="811" t="s">
        <v>943</v>
      </c>
      <c r="C4" s="808">
        <v>3</v>
      </c>
      <c r="D4" s="808" t="s">
        <v>944</v>
      </c>
      <c r="E4" s="809"/>
      <c r="F4" s="809"/>
      <c r="G4" s="809"/>
      <c r="H4" s="812"/>
      <c r="I4" s="812"/>
      <c r="J4" s="812"/>
      <c r="K4" s="813"/>
      <c r="L4" s="813"/>
    </row>
    <row r="5" spans="2:10" ht="18">
      <c r="B5" s="1153" t="s">
        <v>945</v>
      </c>
      <c r="C5" s="1153"/>
      <c r="D5" s="1153"/>
      <c r="E5" s="1153"/>
      <c r="F5" s="1153"/>
      <c r="G5" s="1153"/>
      <c r="H5" s="1153"/>
      <c r="I5" s="1153"/>
      <c r="J5" s="1153"/>
    </row>
    <row r="6" spans="2:10" ht="9" customHeight="1" thickBot="1">
      <c r="B6" s="815"/>
      <c r="C6" s="815"/>
      <c r="D6" s="815"/>
      <c r="E6" s="815"/>
      <c r="F6" s="815"/>
      <c r="G6" s="815"/>
      <c r="H6" s="815"/>
      <c r="I6" s="815"/>
      <c r="J6" s="815"/>
    </row>
    <row r="7" spans="1:10" ht="39.75" customHeight="1" thickBot="1">
      <c r="A7" s="816"/>
      <c r="B7" s="1154" t="s">
        <v>946</v>
      </c>
      <c r="C7" s="1156" t="s">
        <v>947</v>
      </c>
      <c r="D7" s="1154"/>
      <c r="E7" s="1157" t="s">
        <v>948</v>
      </c>
      <c r="F7" s="1158"/>
      <c r="G7" s="1159" t="s">
        <v>949</v>
      </c>
      <c r="H7" s="1160"/>
      <c r="I7" s="1161" t="s">
        <v>950</v>
      </c>
      <c r="J7" s="1163" t="s">
        <v>951</v>
      </c>
    </row>
    <row r="8" spans="1:10" ht="27.75" customHeight="1" thickBot="1">
      <c r="A8" s="816"/>
      <c r="B8" s="1155"/>
      <c r="C8" s="817" t="s">
        <v>952</v>
      </c>
      <c r="D8" s="818" t="s">
        <v>953</v>
      </c>
      <c r="E8" s="817" t="s">
        <v>952</v>
      </c>
      <c r="F8" s="819" t="s">
        <v>954</v>
      </c>
      <c r="G8" s="820" t="s">
        <v>955</v>
      </c>
      <c r="H8" s="821" t="s">
        <v>956</v>
      </c>
      <c r="I8" s="1162"/>
      <c r="J8" s="1164"/>
    </row>
    <row r="9" spans="1:13" ht="28.5">
      <c r="A9" s="816"/>
      <c r="B9" s="822" t="s">
        <v>971</v>
      </c>
      <c r="C9" s="823">
        <v>2</v>
      </c>
      <c r="D9" s="824" t="str">
        <f>IF(C9=1,$B$2,IF(C9=2,$B$3,IF(C9=3,$B$4," ")))</f>
        <v>Умерена вероватноћа</v>
      </c>
      <c r="E9" s="825">
        <v>2</v>
      </c>
      <c r="F9" s="826" t="str">
        <f>IF(E9=1,$D$2,IF(E9=2,$D$3,IF(E9=3,$D$4," ")))</f>
        <v>Умерен утицај</v>
      </c>
      <c r="G9" s="827">
        <f>IF(C9*E9=0," ",C9*E9)</f>
        <v>4</v>
      </c>
      <c r="H9" s="824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828">
        <v>10000</v>
      </c>
      <c r="J9" s="781" t="s">
        <v>972</v>
      </c>
      <c r="M9" s="829"/>
    </row>
    <row r="10" spans="1:13" ht="42.75">
      <c r="A10" s="816"/>
      <c r="B10" s="830" t="s">
        <v>973</v>
      </c>
      <c r="C10" s="823">
        <v>2</v>
      </c>
      <c r="D10" s="826" t="str">
        <f>IF(C10=1,$B$2,IF(C10=2,$B$3,IF(C10=3,$B$4," ")))</f>
        <v>Умерена вероватноћа</v>
      </c>
      <c r="E10" s="825">
        <v>2</v>
      </c>
      <c r="F10" s="826" t="str">
        <f>IF(E10=1,$D$2,IF(E10=2,$D$3,IF(E10=3,$D$4," ")))</f>
        <v>Умерен утицај</v>
      </c>
      <c r="G10" s="827">
        <f aca="true" t="shared" si="0" ref="G10:G27">IF(C10*E10=0," ",C10*E10)</f>
        <v>4</v>
      </c>
      <c r="H10" s="826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Умерен ризик</v>
      </c>
      <c r="I10" s="831">
        <v>1000</v>
      </c>
      <c r="J10" s="790" t="s">
        <v>975</v>
      </c>
      <c r="L10" s="832"/>
      <c r="M10" s="832"/>
    </row>
    <row r="11" spans="1:13" ht="28.5">
      <c r="A11" s="816"/>
      <c r="B11" s="830" t="s">
        <v>974</v>
      </c>
      <c r="C11" s="823">
        <v>2</v>
      </c>
      <c r="D11" s="826" t="str">
        <f aca="true" t="shared" si="2" ref="D11:D27">IF(C11=1,$B$2,IF(C11=2,$B$3,IF(C11=3,$B$4," ")))</f>
        <v>Умерена вероватноћа</v>
      </c>
      <c r="E11" s="825">
        <v>2</v>
      </c>
      <c r="F11" s="826" t="str">
        <f aca="true" t="shared" si="3" ref="F11:F27">IF(E11=1,$D$2,IF(E11=2,$D$3,IF(E11=3,$D$4," ")))</f>
        <v>Умерен утицај</v>
      </c>
      <c r="G11" s="827">
        <f t="shared" si="0"/>
        <v>4</v>
      </c>
      <c r="H11" s="826" t="str">
        <f t="shared" si="1"/>
        <v>Умерен ризик</v>
      </c>
      <c r="I11" s="831">
        <v>2000</v>
      </c>
      <c r="J11" s="790" t="s">
        <v>976</v>
      </c>
      <c r="L11" s="832"/>
      <c r="M11" s="832"/>
    </row>
    <row r="12" spans="1:13" ht="57">
      <c r="A12" s="816"/>
      <c r="B12" s="830" t="s">
        <v>977</v>
      </c>
      <c r="C12" s="823">
        <v>2</v>
      </c>
      <c r="D12" s="826" t="str">
        <f t="shared" si="2"/>
        <v>Умерена вероватноћа</v>
      </c>
      <c r="E12" s="825">
        <v>2</v>
      </c>
      <c r="F12" s="826" t="str">
        <f t="shared" si="3"/>
        <v>Умерен утицај</v>
      </c>
      <c r="G12" s="827">
        <f t="shared" si="0"/>
        <v>4</v>
      </c>
      <c r="H12" s="826" t="str">
        <f t="shared" si="1"/>
        <v>Умерен ризик</v>
      </c>
      <c r="I12" s="831">
        <v>5000</v>
      </c>
      <c r="J12" s="790" t="s">
        <v>978</v>
      </c>
      <c r="L12" s="832"/>
      <c r="M12" s="832"/>
    </row>
    <row r="13" spans="1:13" ht="15.75">
      <c r="A13" s="816"/>
      <c r="B13" s="830"/>
      <c r="C13" s="823"/>
      <c r="D13" s="826" t="str">
        <f t="shared" si="2"/>
        <v> </v>
      </c>
      <c r="E13" s="825"/>
      <c r="F13" s="826" t="str">
        <f t="shared" si="3"/>
        <v> </v>
      </c>
      <c r="G13" s="827" t="str">
        <f t="shared" si="0"/>
        <v> </v>
      </c>
      <c r="H13" s="826" t="str">
        <f t="shared" si="1"/>
        <v> </v>
      </c>
      <c r="I13" s="831"/>
      <c r="J13" s="790"/>
      <c r="L13" s="832"/>
      <c r="M13" s="832"/>
    </row>
    <row r="14" spans="1:10" ht="15.75">
      <c r="A14" s="816"/>
      <c r="B14" s="830"/>
      <c r="C14" s="823"/>
      <c r="D14" s="826" t="str">
        <f t="shared" si="2"/>
        <v> </v>
      </c>
      <c r="E14" s="825"/>
      <c r="F14" s="826" t="str">
        <f t="shared" si="3"/>
        <v> </v>
      </c>
      <c r="G14" s="827" t="str">
        <f t="shared" si="0"/>
        <v> </v>
      </c>
      <c r="H14" s="826" t="str">
        <f t="shared" si="1"/>
        <v> </v>
      </c>
      <c r="I14" s="831"/>
      <c r="J14" s="790"/>
    </row>
    <row r="15" spans="1:10" ht="15.75">
      <c r="A15" s="816"/>
      <c r="B15" s="830"/>
      <c r="C15" s="823"/>
      <c r="D15" s="826" t="str">
        <f t="shared" si="2"/>
        <v> </v>
      </c>
      <c r="E15" s="825"/>
      <c r="F15" s="826" t="str">
        <f t="shared" si="3"/>
        <v> </v>
      </c>
      <c r="G15" s="827" t="str">
        <f t="shared" si="0"/>
        <v> </v>
      </c>
      <c r="H15" s="826" t="str">
        <f t="shared" si="1"/>
        <v> </v>
      </c>
      <c r="I15" s="831"/>
      <c r="J15" s="790"/>
    </row>
    <row r="16" spans="1:10" ht="15.75">
      <c r="A16" s="816"/>
      <c r="B16" s="830"/>
      <c r="C16" s="823"/>
      <c r="D16" s="826" t="str">
        <f t="shared" si="2"/>
        <v> </v>
      </c>
      <c r="E16" s="825"/>
      <c r="F16" s="826" t="str">
        <f t="shared" si="3"/>
        <v> </v>
      </c>
      <c r="G16" s="827" t="str">
        <f t="shared" si="0"/>
        <v> </v>
      </c>
      <c r="H16" s="826" t="str">
        <f t="shared" si="1"/>
        <v> </v>
      </c>
      <c r="I16" s="831"/>
      <c r="J16" s="790"/>
    </row>
    <row r="17" spans="1:10" ht="15.75">
      <c r="A17" s="816"/>
      <c r="B17" s="830"/>
      <c r="C17" s="823"/>
      <c r="D17" s="826" t="str">
        <f t="shared" si="2"/>
        <v> </v>
      </c>
      <c r="E17" s="825"/>
      <c r="F17" s="826" t="str">
        <f t="shared" si="3"/>
        <v> </v>
      </c>
      <c r="G17" s="827" t="str">
        <f t="shared" si="0"/>
        <v> </v>
      </c>
      <c r="H17" s="826" t="str">
        <f t="shared" si="1"/>
        <v> </v>
      </c>
      <c r="I17" s="831"/>
      <c r="J17" s="790"/>
    </row>
    <row r="18" spans="1:10" ht="15.75">
      <c r="A18" s="816"/>
      <c r="B18" s="830"/>
      <c r="C18" s="823"/>
      <c r="D18" s="826" t="str">
        <f t="shared" si="2"/>
        <v> </v>
      </c>
      <c r="E18" s="825"/>
      <c r="F18" s="826" t="str">
        <f t="shared" si="3"/>
        <v> </v>
      </c>
      <c r="G18" s="827" t="str">
        <f t="shared" si="0"/>
        <v> </v>
      </c>
      <c r="H18" s="826" t="str">
        <f t="shared" si="1"/>
        <v> </v>
      </c>
      <c r="I18" s="831"/>
      <c r="J18" s="790"/>
    </row>
    <row r="19" spans="1:10" ht="15.75">
      <c r="A19" s="816"/>
      <c r="B19" s="830"/>
      <c r="C19" s="823"/>
      <c r="D19" s="826" t="str">
        <f t="shared" si="2"/>
        <v> </v>
      </c>
      <c r="E19" s="825"/>
      <c r="F19" s="826" t="str">
        <f t="shared" si="3"/>
        <v> </v>
      </c>
      <c r="G19" s="827" t="str">
        <f t="shared" si="0"/>
        <v> </v>
      </c>
      <c r="H19" s="826" t="str">
        <f t="shared" si="1"/>
        <v> </v>
      </c>
      <c r="I19" s="831"/>
      <c r="J19" s="790"/>
    </row>
    <row r="20" spans="1:10" ht="15.75">
      <c r="A20" s="816"/>
      <c r="B20" s="830"/>
      <c r="C20" s="823"/>
      <c r="D20" s="826" t="str">
        <f t="shared" si="2"/>
        <v> </v>
      </c>
      <c r="E20" s="825"/>
      <c r="F20" s="826" t="str">
        <f t="shared" si="3"/>
        <v> </v>
      </c>
      <c r="G20" s="827" t="str">
        <f t="shared" si="0"/>
        <v> </v>
      </c>
      <c r="H20" s="826" t="str">
        <f t="shared" si="1"/>
        <v> </v>
      </c>
      <c r="I20" s="831"/>
      <c r="J20" s="790"/>
    </row>
    <row r="21" spans="1:10" ht="15.75">
      <c r="A21" s="816"/>
      <c r="B21" s="830"/>
      <c r="C21" s="823"/>
      <c r="D21" s="826" t="str">
        <f t="shared" si="2"/>
        <v> </v>
      </c>
      <c r="E21" s="825"/>
      <c r="F21" s="826" t="str">
        <f t="shared" si="3"/>
        <v> </v>
      </c>
      <c r="G21" s="827" t="str">
        <f t="shared" si="0"/>
        <v> </v>
      </c>
      <c r="H21" s="826" t="str">
        <f t="shared" si="1"/>
        <v> </v>
      </c>
      <c r="I21" s="831"/>
      <c r="J21" s="790"/>
    </row>
    <row r="22" spans="1:10" ht="15.75">
      <c r="A22" s="816"/>
      <c r="B22" s="830"/>
      <c r="C22" s="823"/>
      <c r="D22" s="826" t="str">
        <f t="shared" si="2"/>
        <v> </v>
      </c>
      <c r="E22" s="825"/>
      <c r="F22" s="826" t="str">
        <f t="shared" si="3"/>
        <v> </v>
      </c>
      <c r="G22" s="827" t="str">
        <f t="shared" si="0"/>
        <v> </v>
      </c>
      <c r="H22" s="826" t="str">
        <f t="shared" si="1"/>
        <v> </v>
      </c>
      <c r="I22" s="831"/>
      <c r="J22" s="790"/>
    </row>
    <row r="23" spans="1:10" ht="15.75">
      <c r="A23" s="816"/>
      <c r="B23" s="830"/>
      <c r="C23" s="823"/>
      <c r="D23" s="826" t="str">
        <f t="shared" si="2"/>
        <v> </v>
      </c>
      <c r="E23" s="825"/>
      <c r="F23" s="826" t="str">
        <f t="shared" si="3"/>
        <v> </v>
      </c>
      <c r="G23" s="827" t="str">
        <f t="shared" si="0"/>
        <v> </v>
      </c>
      <c r="H23" s="826" t="str">
        <f t="shared" si="1"/>
        <v> </v>
      </c>
      <c r="I23" s="831"/>
      <c r="J23" s="790"/>
    </row>
    <row r="24" spans="1:10" ht="15.75">
      <c r="A24" s="816"/>
      <c r="B24" s="830"/>
      <c r="C24" s="823"/>
      <c r="D24" s="826" t="str">
        <f t="shared" si="2"/>
        <v> </v>
      </c>
      <c r="E24" s="825"/>
      <c r="F24" s="826" t="str">
        <f t="shared" si="3"/>
        <v> </v>
      </c>
      <c r="G24" s="827" t="str">
        <f t="shared" si="0"/>
        <v> </v>
      </c>
      <c r="H24" s="826" t="str">
        <f t="shared" si="1"/>
        <v> </v>
      </c>
      <c r="I24" s="831"/>
      <c r="J24" s="790"/>
    </row>
    <row r="25" spans="1:10" ht="15.75">
      <c r="A25" s="816"/>
      <c r="B25" s="830"/>
      <c r="C25" s="823"/>
      <c r="D25" s="826" t="str">
        <f t="shared" si="2"/>
        <v> </v>
      </c>
      <c r="E25" s="825"/>
      <c r="F25" s="826" t="str">
        <f t="shared" si="3"/>
        <v> </v>
      </c>
      <c r="G25" s="827" t="str">
        <f t="shared" si="0"/>
        <v> </v>
      </c>
      <c r="H25" s="826" t="str">
        <f t="shared" si="1"/>
        <v> </v>
      </c>
      <c r="I25" s="831"/>
      <c r="J25" s="790"/>
    </row>
    <row r="26" spans="1:10" ht="15.75">
      <c r="A26" s="816"/>
      <c r="B26" s="830"/>
      <c r="C26" s="823"/>
      <c r="D26" s="826" t="str">
        <f t="shared" si="2"/>
        <v> </v>
      </c>
      <c r="E26" s="825"/>
      <c r="F26" s="826" t="str">
        <f t="shared" si="3"/>
        <v> </v>
      </c>
      <c r="G26" s="827" t="str">
        <f t="shared" si="0"/>
        <v> </v>
      </c>
      <c r="H26" s="826" t="str">
        <f t="shared" si="1"/>
        <v> </v>
      </c>
      <c r="I26" s="831"/>
      <c r="J26" s="790"/>
    </row>
    <row r="27" spans="1:10" ht="15.75">
      <c r="A27" s="816"/>
      <c r="B27" s="830"/>
      <c r="C27" s="823"/>
      <c r="D27" s="826" t="str">
        <f t="shared" si="2"/>
        <v> </v>
      </c>
      <c r="E27" s="825"/>
      <c r="F27" s="826" t="str">
        <f t="shared" si="3"/>
        <v> </v>
      </c>
      <c r="G27" s="827" t="str">
        <f t="shared" si="0"/>
        <v> </v>
      </c>
      <c r="H27" s="826" t="str">
        <f t="shared" si="1"/>
        <v> </v>
      </c>
      <c r="I27" s="831"/>
      <c r="J27" s="790"/>
    </row>
    <row r="28" spans="1:10" ht="15.75">
      <c r="A28" s="829"/>
      <c r="B28" s="844"/>
      <c r="C28" s="845"/>
      <c r="D28" s="846"/>
      <c r="E28" s="845"/>
      <c r="F28" s="846"/>
      <c r="G28" s="846"/>
      <c r="H28" s="846"/>
      <c r="I28" s="847"/>
      <c r="J28" s="844"/>
    </row>
    <row r="29" spans="2:10" ht="15.75">
      <c r="B29" s="833" t="s">
        <v>537</v>
      </c>
      <c r="C29" s="834"/>
      <c r="D29" s="835"/>
      <c r="E29" s="835"/>
      <c r="F29" s="835"/>
      <c r="H29" s="832"/>
      <c r="I29" s="832"/>
      <c r="J29" s="832"/>
    </row>
    <row r="30" spans="2:8" ht="15.75">
      <c r="B30" s="834" t="s">
        <v>957</v>
      </c>
      <c r="C30" s="834"/>
      <c r="D30" s="835"/>
      <c r="E30" s="835"/>
      <c r="F30" s="835"/>
      <c r="H30" s="832"/>
    </row>
    <row r="31" spans="2:8" ht="15.75">
      <c r="B31" s="834" t="s">
        <v>958</v>
      </c>
      <c r="C31" s="834"/>
      <c r="D31" s="835"/>
      <c r="E31" s="835"/>
      <c r="F31" s="835"/>
      <c r="H31" s="832"/>
    </row>
    <row r="32" spans="2:8" ht="15.75">
      <c r="B32" s="834" t="s">
        <v>959</v>
      </c>
      <c r="C32" s="834"/>
      <c r="D32" s="835"/>
      <c r="E32" s="835"/>
      <c r="F32" s="835"/>
      <c r="H32" s="832"/>
    </row>
    <row r="33" spans="2:8" ht="15.75">
      <c r="B33" s="834" t="s">
        <v>960</v>
      </c>
      <c r="C33" s="834"/>
      <c r="D33" s="835"/>
      <c r="E33" s="835"/>
      <c r="F33" s="835"/>
      <c r="H33" s="832"/>
    </row>
    <row r="34" spans="2:8" ht="15.75">
      <c r="B34" s="834" t="s">
        <v>961</v>
      </c>
      <c r="C34" s="834"/>
      <c r="D34" s="835"/>
      <c r="E34" s="835"/>
      <c r="F34" s="835"/>
      <c r="H34" s="832"/>
    </row>
    <row r="35" spans="2:8" ht="15.75">
      <c r="B35" s="834" t="s">
        <v>962</v>
      </c>
      <c r="C35" s="834"/>
      <c r="D35" s="835"/>
      <c r="E35" s="835"/>
      <c r="F35" s="835"/>
      <c r="H35" s="832"/>
    </row>
    <row r="36" spans="2:10" ht="15.75">
      <c r="B36" s="834" t="s">
        <v>963</v>
      </c>
      <c r="C36" s="834"/>
      <c r="D36" s="835"/>
      <c r="E36" s="835"/>
      <c r="F36" s="835"/>
      <c r="H36" s="832"/>
      <c r="I36" s="832"/>
      <c r="J36" s="832"/>
    </row>
    <row r="37" spans="2:10" ht="15.75">
      <c r="B37" s="834" t="s">
        <v>964</v>
      </c>
      <c r="C37" s="834"/>
      <c r="D37" s="835"/>
      <c r="E37" s="835"/>
      <c r="F37" s="835"/>
      <c r="H37" s="832"/>
      <c r="I37" s="832"/>
      <c r="J37" s="832"/>
    </row>
    <row r="38" spans="2:10" ht="15.75">
      <c r="B38" s="834" t="s">
        <v>965</v>
      </c>
      <c r="C38" s="834"/>
      <c r="D38" s="835"/>
      <c r="E38" s="835"/>
      <c r="F38" s="835"/>
      <c r="H38" s="832"/>
      <c r="I38" s="832"/>
      <c r="J38" s="832"/>
    </row>
    <row r="39" spans="8:10" ht="15.75">
      <c r="H39" s="832"/>
      <c r="I39" s="832"/>
      <c r="J39" s="832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C9:C28">
      <formula1>$A$1:$A$4</formula1>
    </dataValidation>
    <dataValidation type="list" allowBlank="1" showInputMessage="1" showErrorMessage="1" sqref="E9:E28">
      <formula1>$C$1:$C$4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C3:H59"/>
  <sheetViews>
    <sheetView showGridLines="0" zoomScale="70" zoomScaleNormal="70" zoomScalePageLayoutView="0" workbookViewId="0" topLeftCell="A1">
      <selection activeCell="F21" sqref="F21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697</v>
      </c>
    </row>
    <row r="4" spans="3:6" s="4" customFormat="1" ht="24.75" customHeight="1">
      <c r="C4" s="875" t="s">
        <v>51</v>
      </c>
      <c r="D4" s="875"/>
      <c r="E4" s="875"/>
      <c r="F4" s="875"/>
    </row>
    <row r="5" spans="3:6" s="4" customFormat="1" ht="24.75" customHeight="1">
      <c r="C5" s="876" t="s">
        <v>844</v>
      </c>
      <c r="D5" s="876"/>
      <c r="E5" s="876"/>
      <c r="F5" s="876"/>
    </row>
    <row r="6" spans="3:6" s="2" customFormat="1" ht="16.5" thickBot="1">
      <c r="C6" s="14"/>
      <c r="D6" s="14"/>
      <c r="E6" s="27"/>
      <c r="F6" s="39" t="s">
        <v>615</v>
      </c>
    </row>
    <row r="7" spans="3:6" s="2" customFormat="1" ht="25.5" customHeight="1">
      <c r="C7" s="871" t="s">
        <v>96</v>
      </c>
      <c r="D7" s="869" t="s">
        <v>48</v>
      </c>
      <c r="E7" s="873" t="s">
        <v>78</v>
      </c>
      <c r="F7" s="874"/>
    </row>
    <row r="8" spans="3:6" s="2" customFormat="1" ht="39.75" customHeight="1" thickBot="1">
      <c r="C8" s="872"/>
      <c r="D8" s="870"/>
      <c r="E8" s="383" t="s">
        <v>870</v>
      </c>
      <c r="F8" s="384" t="s">
        <v>871</v>
      </c>
    </row>
    <row r="9" spans="3:6" s="2" customFormat="1" ht="30" customHeight="1">
      <c r="C9" s="181"/>
      <c r="D9" s="182"/>
      <c r="E9" s="183"/>
      <c r="F9" s="184"/>
    </row>
    <row r="10" spans="3:6" s="2" customFormat="1" ht="33.75" customHeight="1">
      <c r="C10" s="185" t="s">
        <v>200</v>
      </c>
      <c r="D10" s="186"/>
      <c r="E10" s="273"/>
      <c r="F10" s="274"/>
    </row>
    <row r="11" spans="3:6" s="2" customFormat="1" ht="33.75" customHeight="1">
      <c r="C11" s="185" t="s">
        <v>201</v>
      </c>
      <c r="D11" s="186">
        <v>3001</v>
      </c>
      <c r="E11" s="458">
        <f>E12+E13+E14</f>
        <v>247100</v>
      </c>
      <c r="F11" s="493">
        <f>F12+F13+F14</f>
        <v>214500</v>
      </c>
    </row>
    <row r="12" spans="3:6" s="2" customFormat="1" ht="33.75" customHeight="1">
      <c r="C12" s="187" t="s">
        <v>52</v>
      </c>
      <c r="D12" s="186">
        <v>3002</v>
      </c>
      <c r="E12" s="458">
        <v>235000</v>
      </c>
      <c r="F12" s="494">
        <v>204200</v>
      </c>
    </row>
    <row r="13" spans="3:6" s="2" customFormat="1" ht="33.75" customHeight="1">
      <c r="C13" s="187" t="s">
        <v>53</v>
      </c>
      <c r="D13" s="186">
        <v>3003</v>
      </c>
      <c r="E13" s="458">
        <v>7000</v>
      </c>
      <c r="F13" s="494">
        <v>5800</v>
      </c>
    </row>
    <row r="14" spans="3:6" s="2" customFormat="1" ht="33.75" customHeight="1">
      <c r="C14" s="187" t="s">
        <v>54</v>
      </c>
      <c r="D14" s="186">
        <v>3004</v>
      </c>
      <c r="E14" s="458">
        <v>5100</v>
      </c>
      <c r="F14" s="494">
        <v>4500</v>
      </c>
    </row>
    <row r="15" spans="3:6" s="2" customFormat="1" ht="33.75" customHeight="1">
      <c r="C15" s="185" t="s">
        <v>202</v>
      </c>
      <c r="D15" s="186">
        <v>3005</v>
      </c>
      <c r="E15" s="458">
        <f>E16+E17+E18+E19+E20</f>
        <v>209400</v>
      </c>
      <c r="F15" s="493">
        <f>F16+F17+F18+F19+F20</f>
        <v>232075</v>
      </c>
    </row>
    <row r="16" spans="3:6" s="2" customFormat="1" ht="33.75" customHeight="1">
      <c r="C16" s="187" t="s">
        <v>55</v>
      </c>
      <c r="D16" s="186">
        <v>3006</v>
      </c>
      <c r="E16" s="458">
        <v>69000</v>
      </c>
      <c r="F16" s="494">
        <v>76075</v>
      </c>
    </row>
    <row r="17" spans="3:6" ht="33.75" customHeight="1">
      <c r="C17" s="187" t="s">
        <v>203</v>
      </c>
      <c r="D17" s="186">
        <v>3007</v>
      </c>
      <c r="E17" s="458">
        <v>130000</v>
      </c>
      <c r="F17" s="494">
        <v>146000</v>
      </c>
    </row>
    <row r="18" spans="3:6" ht="33.75" customHeight="1">
      <c r="C18" s="187" t="s">
        <v>56</v>
      </c>
      <c r="D18" s="186">
        <v>3008</v>
      </c>
      <c r="E18" s="458"/>
      <c r="F18" s="494"/>
    </row>
    <row r="19" spans="3:6" ht="33.75" customHeight="1">
      <c r="C19" s="187" t="s">
        <v>57</v>
      </c>
      <c r="D19" s="186">
        <v>3009</v>
      </c>
      <c r="E19" s="458">
        <v>400</v>
      </c>
      <c r="F19" s="494"/>
    </row>
    <row r="20" spans="3:6" ht="33.75" customHeight="1">
      <c r="C20" s="187" t="s">
        <v>204</v>
      </c>
      <c r="D20" s="186">
        <v>3010</v>
      </c>
      <c r="E20" s="458">
        <v>10000</v>
      </c>
      <c r="F20" s="494">
        <v>10000</v>
      </c>
    </row>
    <row r="21" spans="3:6" ht="33.75" customHeight="1">
      <c r="C21" s="185" t="s">
        <v>205</v>
      </c>
      <c r="D21" s="186">
        <v>3011</v>
      </c>
      <c r="E21" s="458">
        <f>E11-E15</f>
        <v>37700</v>
      </c>
      <c r="F21" s="458"/>
    </row>
    <row r="22" spans="3:6" ht="33.75" customHeight="1">
      <c r="C22" s="185" t="s">
        <v>206</v>
      </c>
      <c r="D22" s="186">
        <v>3012</v>
      </c>
      <c r="E22" s="728"/>
      <c r="F22" s="494">
        <f>F15-F11</f>
        <v>17575</v>
      </c>
    </row>
    <row r="23" spans="3:6" ht="33.75" customHeight="1">
      <c r="C23" s="185" t="s">
        <v>32</v>
      </c>
      <c r="D23" s="186"/>
      <c r="E23" s="458"/>
      <c r="F23" s="494"/>
    </row>
    <row r="24" spans="3:6" ht="33.75" customHeight="1">
      <c r="C24" s="185" t="s">
        <v>207</v>
      </c>
      <c r="D24" s="186">
        <v>3013</v>
      </c>
      <c r="E24" s="458">
        <f>E25+E26+E27+E28+E29</f>
        <v>3000</v>
      </c>
      <c r="F24" s="494"/>
    </row>
    <row r="25" spans="3:6" ht="33.75" customHeight="1">
      <c r="C25" s="187" t="s">
        <v>33</v>
      </c>
      <c r="D25" s="186">
        <v>3014</v>
      </c>
      <c r="E25" s="729"/>
      <c r="F25" s="494"/>
    </row>
    <row r="26" spans="3:6" ht="33.75" customHeight="1">
      <c r="C26" s="187" t="s">
        <v>208</v>
      </c>
      <c r="D26" s="186">
        <v>3015</v>
      </c>
      <c r="E26" s="458"/>
      <c r="F26" s="494"/>
    </row>
    <row r="27" spans="3:6" ht="33.75" customHeight="1">
      <c r="C27" s="187" t="s">
        <v>34</v>
      </c>
      <c r="D27" s="186">
        <v>3016</v>
      </c>
      <c r="E27" s="458">
        <v>3000</v>
      </c>
      <c r="F27" s="494"/>
    </row>
    <row r="28" spans="3:6" ht="33.75" customHeight="1">
      <c r="C28" s="187" t="s">
        <v>35</v>
      </c>
      <c r="D28" s="186">
        <v>3017</v>
      </c>
      <c r="E28" s="458"/>
      <c r="F28" s="494"/>
    </row>
    <row r="29" spans="3:6" ht="33.75" customHeight="1">
      <c r="C29" s="187" t="s">
        <v>36</v>
      </c>
      <c r="D29" s="186">
        <v>3018</v>
      </c>
      <c r="E29" s="458"/>
      <c r="F29" s="494"/>
    </row>
    <row r="30" spans="3:6" ht="33.75" customHeight="1">
      <c r="C30" s="185" t="s">
        <v>209</v>
      </c>
      <c r="D30" s="186">
        <v>3019</v>
      </c>
      <c r="E30" s="458">
        <f>E31+E32+E33</f>
        <v>42000</v>
      </c>
      <c r="F30" s="493">
        <f>F31+F32+F33</f>
        <v>25000</v>
      </c>
    </row>
    <row r="31" spans="3:6" ht="33.75" customHeight="1">
      <c r="C31" s="187" t="s">
        <v>37</v>
      </c>
      <c r="D31" s="186">
        <v>3020</v>
      </c>
      <c r="E31" s="458"/>
      <c r="F31" s="494"/>
    </row>
    <row r="32" spans="3:6" ht="33.75" customHeight="1">
      <c r="C32" s="187" t="s">
        <v>210</v>
      </c>
      <c r="D32" s="186">
        <v>3021</v>
      </c>
      <c r="E32" s="458">
        <v>42000</v>
      </c>
      <c r="F32" s="494">
        <v>25000</v>
      </c>
    </row>
    <row r="33" spans="3:6" ht="33.75" customHeight="1">
      <c r="C33" s="187" t="s">
        <v>38</v>
      </c>
      <c r="D33" s="186">
        <v>3022</v>
      </c>
      <c r="E33" s="458"/>
      <c r="F33" s="494"/>
    </row>
    <row r="34" spans="3:6" ht="33.75" customHeight="1">
      <c r="C34" s="185" t="s">
        <v>211</v>
      </c>
      <c r="D34" s="186">
        <v>3023</v>
      </c>
      <c r="E34" s="458">
        <f>E37-E43</f>
        <v>0</v>
      </c>
      <c r="F34" s="494"/>
    </row>
    <row r="35" spans="3:6" ht="33.75" customHeight="1">
      <c r="C35" s="185" t="s">
        <v>212</v>
      </c>
      <c r="D35" s="186">
        <v>3024</v>
      </c>
      <c r="E35" s="728">
        <f>E30-E24</f>
        <v>39000</v>
      </c>
      <c r="F35" s="493">
        <f>F30-F24</f>
        <v>25000</v>
      </c>
    </row>
    <row r="36" spans="3:6" ht="33.75" customHeight="1">
      <c r="C36" s="185" t="s">
        <v>39</v>
      </c>
      <c r="D36" s="186"/>
      <c r="E36" s="458"/>
      <c r="F36" s="494"/>
    </row>
    <row r="37" spans="3:6" ht="33.75" customHeight="1">
      <c r="C37" s="185" t="s">
        <v>213</v>
      </c>
      <c r="D37" s="186">
        <v>3025</v>
      </c>
      <c r="E37" s="458">
        <f>E38+E39+E40+E41+E42</f>
        <v>0</v>
      </c>
      <c r="F37" s="494"/>
    </row>
    <row r="38" spans="3:6" ht="33.75" customHeight="1">
      <c r="C38" s="187" t="s">
        <v>40</v>
      </c>
      <c r="D38" s="186">
        <v>3026</v>
      </c>
      <c r="E38" s="729"/>
      <c r="F38" s="494"/>
    </row>
    <row r="39" spans="3:6" ht="33.75" customHeight="1">
      <c r="C39" s="187" t="s">
        <v>132</v>
      </c>
      <c r="D39" s="186">
        <v>3027</v>
      </c>
      <c r="E39" s="458"/>
      <c r="F39" s="494"/>
    </row>
    <row r="40" spans="3:6" ht="33.75" customHeight="1">
      <c r="C40" s="187" t="s">
        <v>133</v>
      </c>
      <c r="D40" s="186">
        <v>3028</v>
      </c>
      <c r="E40" s="458"/>
      <c r="F40" s="494"/>
    </row>
    <row r="41" spans="3:6" ht="33.75" customHeight="1">
      <c r="C41" s="187" t="s">
        <v>134</v>
      </c>
      <c r="D41" s="186">
        <v>3029</v>
      </c>
      <c r="E41" s="458"/>
      <c r="F41" s="494"/>
    </row>
    <row r="42" spans="3:6" ht="33.75" customHeight="1">
      <c r="C42" s="187" t="s">
        <v>135</v>
      </c>
      <c r="D42" s="186">
        <v>3030</v>
      </c>
      <c r="E42" s="458"/>
      <c r="F42" s="494"/>
    </row>
    <row r="43" spans="3:6" ht="33.75" customHeight="1">
      <c r="C43" s="185" t="s">
        <v>214</v>
      </c>
      <c r="D43" s="186">
        <v>3031</v>
      </c>
      <c r="E43" s="458">
        <f>E44+E45+E46+E47+E48+E49</f>
        <v>0</v>
      </c>
      <c r="F43" s="493">
        <f>F44+F45+F46+F47+F48+F49</f>
        <v>0</v>
      </c>
    </row>
    <row r="44" spans="3:6" ht="33.75" customHeight="1">
      <c r="C44" s="187" t="s">
        <v>41</v>
      </c>
      <c r="D44" s="186">
        <v>3032</v>
      </c>
      <c r="E44" s="458"/>
      <c r="F44" s="494"/>
    </row>
    <row r="45" spans="3:6" ht="33.75" customHeight="1">
      <c r="C45" s="187" t="s">
        <v>215</v>
      </c>
      <c r="D45" s="186">
        <v>3033</v>
      </c>
      <c r="E45" s="458"/>
      <c r="F45" s="494"/>
    </row>
    <row r="46" spans="3:6" ht="33.75" customHeight="1">
      <c r="C46" s="187" t="s">
        <v>216</v>
      </c>
      <c r="D46" s="186">
        <v>3034</v>
      </c>
      <c r="E46" s="458"/>
      <c r="F46" s="494"/>
    </row>
    <row r="47" spans="3:6" ht="33.75" customHeight="1">
      <c r="C47" s="187" t="s">
        <v>217</v>
      </c>
      <c r="D47" s="186">
        <v>3035</v>
      </c>
      <c r="E47" s="458"/>
      <c r="F47" s="494"/>
    </row>
    <row r="48" spans="3:6" ht="33.75" customHeight="1">
      <c r="C48" s="187" t="s">
        <v>218</v>
      </c>
      <c r="D48" s="186">
        <v>3036</v>
      </c>
      <c r="E48" s="458"/>
      <c r="F48" s="494"/>
    </row>
    <row r="49" spans="3:6" ht="33.75" customHeight="1">
      <c r="C49" s="187" t="s">
        <v>219</v>
      </c>
      <c r="D49" s="186">
        <v>3037</v>
      </c>
      <c r="E49" s="458"/>
      <c r="F49" s="494"/>
    </row>
    <row r="50" spans="3:6" ht="33.75" customHeight="1">
      <c r="C50" s="185" t="s">
        <v>220</v>
      </c>
      <c r="D50" s="186">
        <v>3038</v>
      </c>
      <c r="E50" s="458">
        <f>E37-E43</f>
        <v>0</v>
      </c>
      <c r="F50" s="494"/>
    </row>
    <row r="51" spans="3:6" ht="33.75" customHeight="1">
      <c r="C51" s="185" t="s">
        <v>221</v>
      </c>
      <c r="D51" s="186">
        <v>3039</v>
      </c>
      <c r="E51" s="458">
        <f>E43-E37</f>
        <v>0</v>
      </c>
      <c r="F51" s="493">
        <f>F43-F37</f>
        <v>0</v>
      </c>
    </row>
    <row r="52" spans="3:6" ht="33.75" customHeight="1">
      <c r="C52" s="185" t="s">
        <v>577</v>
      </c>
      <c r="D52" s="186">
        <v>3040</v>
      </c>
      <c r="E52" s="458">
        <f>E11+E24+E37</f>
        <v>250100</v>
      </c>
      <c r="F52" s="493">
        <f>F11+F24+F37</f>
        <v>214500</v>
      </c>
    </row>
    <row r="53" spans="3:6" ht="33.75" customHeight="1">
      <c r="C53" s="185" t="s">
        <v>578</v>
      </c>
      <c r="D53" s="186">
        <v>3041</v>
      </c>
      <c r="E53" s="458">
        <f>E15+E30+E43</f>
        <v>251400</v>
      </c>
      <c r="F53" s="493">
        <f>F15+F30+F43</f>
        <v>257075</v>
      </c>
    </row>
    <row r="54" spans="3:6" ht="33.75" customHeight="1">
      <c r="C54" s="185" t="s">
        <v>579</v>
      </c>
      <c r="D54" s="186">
        <v>3042</v>
      </c>
      <c r="E54" s="458"/>
      <c r="F54" s="493"/>
    </row>
    <row r="55" spans="3:6" ht="33.75" customHeight="1">
      <c r="C55" s="185" t="s">
        <v>580</v>
      </c>
      <c r="D55" s="186">
        <v>3043</v>
      </c>
      <c r="E55" s="227">
        <f>E53-E52</f>
        <v>1300</v>
      </c>
      <c r="F55" s="493">
        <f>F53-F52</f>
        <v>42575</v>
      </c>
    </row>
    <row r="56" spans="3:6" ht="33.75" customHeight="1">
      <c r="C56" s="185" t="s">
        <v>222</v>
      </c>
      <c r="D56" s="186">
        <v>3044</v>
      </c>
      <c r="E56" s="458">
        <v>20066</v>
      </c>
      <c r="F56" s="494">
        <v>75228</v>
      </c>
    </row>
    <row r="57" spans="3:6" ht="33.75" customHeight="1">
      <c r="C57" s="185" t="s">
        <v>223</v>
      </c>
      <c r="D57" s="186">
        <v>3045</v>
      </c>
      <c r="E57" s="458"/>
      <c r="F57" s="494"/>
    </row>
    <row r="58" spans="3:6" ht="33.75" customHeight="1">
      <c r="C58" s="185" t="s">
        <v>136</v>
      </c>
      <c r="D58" s="186">
        <v>3046</v>
      </c>
      <c r="E58" s="458"/>
      <c r="F58" s="494"/>
    </row>
    <row r="59" spans="3:8" ht="33.75" customHeight="1" thickBot="1">
      <c r="C59" s="188" t="s">
        <v>581</v>
      </c>
      <c r="D59" s="189">
        <v>3047</v>
      </c>
      <c r="E59" s="461">
        <f>E54-E55+E56+E57-E58</f>
        <v>18766</v>
      </c>
      <c r="F59" s="495">
        <f>F54-F55+F56+F57-F58</f>
        <v>32653</v>
      </c>
      <c r="G59" s="685"/>
      <c r="H59" s="685"/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0"/>
  <sheetViews>
    <sheetView showGridLines="0" view="pageBreakPreview" zoomScale="59" zoomScaleSheetLayoutView="59" workbookViewId="0" topLeftCell="A1">
      <selection activeCell="F6" sqref="F6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3" width="19.421875" style="0" customWidth="1"/>
    <col min="4" max="4" width="19.00390625" style="0" customWidth="1"/>
    <col min="5" max="5" width="24.7109375" style="0" customWidth="1"/>
    <col min="6" max="6" width="51.57421875" style="0" customWidth="1"/>
  </cols>
  <sheetData>
    <row r="1" spans="1:6" ht="15">
      <c r="A1" s="35"/>
      <c r="B1" s="35"/>
      <c r="C1" s="35"/>
      <c r="D1" s="35"/>
      <c r="E1" s="880" t="s">
        <v>920</v>
      </c>
      <c r="F1" s="880"/>
    </row>
    <row r="2" spans="1:6" ht="20.25">
      <c r="A2" s="496"/>
      <c r="B2" s="496"/>
      <c r="C2" s="496"/>
      <c r="D2" s="496"/>
      <c r="E2" s="497"/>
      <c r="F2" s="498"/>
    </row>
    <row r="3" spans="1:6" ht="20.25">
      <c r="A3" s="881" t="s">
        <v>701</v>
      </c>
      <c r="B3" s="881"/>
      <c r="C3" s="881"/>
      <c r="D3" s="881"/>
      <c r="E3" s="881"/>
      <c r="F3" s="881"/>
    </row>
    <row r="4" spans="1:6" ht="20.25">
      <c r="A4" s="498"/>
      <c r="B4" s="498"/>
      <c r="C4" s="498"/>
      <c r="D4" s="498"/>
      <c r="E4" s="498"/>
      <c r="F4" s="498"/>
    </row>
    <row r="5" spans="1:6" ht="20.25">
      <c r="A5" s="499"/>
      <c r="B5" s="499"/>
      <c r="C5" s="498"/>
      <c r="D5" s="498"/>
      <c r="E5" s="498"/>
      <c r="F5" s="497" t="s">
        <v>515</v>
      </c>
    </row>
    <row r="6" spans="1:6" ht="30.75" customHeight="1" thickBot="1">
      <c r="A6" s="500"/>
      <c r="B6" s="501"/>
      <c r="C6" s="502" t="s">
        <v>728</v>
      </c>
      <c r="D6" s="502" t="s">
        <v>743</v>
      </c>
      <c r="E6" s="502" t="s">
        <v>845</v>
      </c>
      <c r="F6" s="503" t="s">
        <v>923</v>
      </c>
    </row>
    <row r="7" spans="1:6" ht="21" thickTop="1">
      <c r="A7" s="504" t="s">
        <v>713</v>
      </c>
      <c r="B7" s="505" t="s">
        <v>526</v>
      </c>
      <c r="C7" s="506">
        <v>234041</v>
      </c>
      <c r="D7" s="506">
        <v>250714</v>
      </c>
      <c r="E7" s="506">
        <f>'БС 2021'!E81</f>
        <v>253175</v>
      </c>
      <c r="F7" s="507">
        <f>'БС 2022'!H83</f>
        <v>169406</v>
      </c>
    </row>
    <row r="8" spans="1:6" ht="21" thickBot="1">
      <c r="A8" s="508"/>
      <c r="B8" s="509" t="s">
        <v>527</v>
      </c>
      <c r="C8" s="510">
        <v>250493</v>
      </c>
      <c r="D8" s="510">
        <v>251577</v>
      </c>
      <c r="E8" s="510">
        <f>'БС 2021'!F81</f>
        <v>169523</v>
      </c>
      <c r="F8" s="511" t="s">
        <v>528</v>
      </c>
    </row>
    <row r="9" spans="1:6" ht="20.25">
      <c r="A9" s="512"/>
      <c r="B9" s="513" t="s">
        <v>714</v>
      </c>
      <c r="C9" s="670">
        <f>_xlfn.IFERROR(C8/C7-1,0)</f>
        <v>0.07029537559658361</v>
      </c>
      <c r="D9" s="670">
        <f>_xlfn.IFERROR(D8/D7-1,0)</f>
        <v>0.003442169164865172</v>
      </c>
      <c r="E9" s="670">
        <f>_xlfn.IFERROR(E8/E7-1,0)</f>
        <v>-0.33041177051446624</v>
      </c>
      <c r="F9" s="671" t="s">
        <v>528</v>
      </c>
    </row>
    <row r="10" spans="1:6" ht="21" thickBot="1">
      <c r="A10" s="877" t="s">
        <v>715</v>
      </c>
      <c r="B10" s="878"/>
      <c r="C10" s="751">
        <v>0.01</v>
      </c>
      <c r="D10" s="672">
        <f>_xlfn.IFERROR(D8/C8-1,0)</f>
        <v>0.004327466236581534</v>
      </c>
      <c r="E10" s="672">
        <f>_xlfn.IFERROR(E8/D8-1,0)</f>
        <v>-0.32615859160416094</v>
      </c>
      <c r="F10" s="672">
        <f>_xlfn.IFERROR(F7/E8-1,0)</f>
        <v>-0.0006901718350902364</v>
      </c>
    </row>
    <row r="11" spans="1:6" ht="21" thickTop="1">
      <c r="A11" s="504" t="s">
        <v>716</v>
      </c>
      <c r="B11" s="505" t="s">
        <v>526</v>
      </c>
      <c r="C11" s="506">
        <v>216582</v>
      </c>
      <c r="D11" s="506">
        <v>204124</v>
      </c>
      <c r="E11" s="506">
        <f>'БС 2021'!E9</f>
        <v>208274</v>
      </c>
      <c r="F11" s="506">
        <f>'БС 2022'!H11</f>
        <v>121624</v>
      </c>
    </row>
    <row r="12" spans="1:10" ht="21" thickBot="1">
      <c r="A12" s="508"/>
      <c r="B12" s="509" t="s">
        <v>527</v>
      </c>
      <c r="C12" s="506">
        <v>192177</v>
      </c>
      <c r="D12" s="506">
        <v>183407</v>
      </c>
      <c r="E12" s="506">
        <f>'БС 2021'!F9</f>
        <v>107940</v>
      </c>
      <c r="F12" s="511" t="s">
        <v>528</v>
      </c>
      <c r="J12" s="293"/>
    </row>
    <row r="13" spans="1:6" ht="20.25">
      <c r="A13" s="512"/>
      <c r="B13" s="513" t="s">
        <v>714</v>
      </c>
      <c r="C13" s="670">
        <f>_xlfn.IFERROR(C12/C11-1,0)</f>
        <v>-0.11268249439011557</v>
      </c>
      <c r="D13" s="670">
        <f>_xlfn.IFERROR(D12/D11-1,0)</f>
        <v>-0.1014922302130078</v>
      </c>
      <c r="E13" s="670">
        <f>_xlfn.IFERROR(E12/E11-1,0)</f>
        <v>-0.4817403996658248</v>
      </c>
      <c r="F13" s="671" t="s">
        <v>528</v>
      </c>
    </row>
    <row r="14" spans="1:10" ht="21" thickBot="1">
      <c r="A14" s="877" t="s">
        <v>715</v>
      </c>
      <c r="B14" s="878"/>
      <c r="C14" s="672">
        <v>0.03</v>
      </c>
      <c r="D14" s="672">
        <f>_xlfn.IFERROR(D12/C12-1,0)</f>
        <v>-0.045635013555212156</v>
      </c>
      <c r="E14" s="672">
        <f>_xlfn.IFERROR(E12/D12-1,0)</f>
        <v>-0.411472844547918</v>
      </c>
      <c r="F14" s="672">
        <f>_xlfn.IFERROR(F11/E12-1,0)</f>
        <v>0.12677413377802482</v>
      </c>
      <c r="J14" s="293"/>
    </row>
    <row r="15" spans="1:6" ht="21" thickTop="1">
      <c r="A15" s="504" t="s">
        <v>525</v>
      </c>
      <c r="B15" s="505" t="s">
        <v>526</v>
      </c>
      <c r="C15" s="506">
        <v>258390</v>
      </c>
      <c r="D15" s="506">
        <v>261555</v>
      </c>
      <c r="E15" s="506">
        <f>'БУ 2021'!E11</f>
        <v>276583</v>
      </c>
      <c r="F15" s="506">
        <f>'БУ 2022'!H12</f>
        <v>274470</v>
      </c>
    </row>
    <row r="16" spans="1:6" ht="21" thickBot="1">
      <c r="A16" s="508"/>
      <c r="B16" s="509" t="s">
        <v>527</v>
      </c>
      <c r="C16" s="514">
        <v>239806</v>
      </c>
      <c r="D16" s="514">
        <v>245243</v>
      </c>
      <c r="E16" s="514">
        <f>'БУ 2021'!F11</f>
        <v>259623</v>
      </c>
      <c r="F16" s="511" t="s">
        <v>528</v>
      </c>
    </row>
    <row r="17" spans="1:6" ht="20.25">
      <c r="A17" s="512"/>
      <c r="B17" s="513" t="s">
        <v>714</v>
      </c>
      <c r="C17" s="670">
        <f>_xlfn.IFERROR(C16/C15-1,0)</f>
        <v>-0.07192228801424205</v>
      </c>
      <c r="D17" s="670">
        <f>_xlfn.IFERROR(D16/D15-1,0)</f>
        <v>-0.06236546806598997</v>
      </c>
      <c r="E17" s="670">
        <f>_xlfn.IFERROR(E16/E15-1,0)</f>
        <v>-0.061319748502257965</v>
      </c>
      <c r="F17" s="671" t="s">
        <v>528</v>
      </c>
    </row>
    <row r="18" spans="1:10" ht="21" thickBot="1">
      <c r="A18" s="877" t="s">
        <v>715</v>
      </c>
      <c r="B18" s="878"/>
      <c r="C18" s="672">
        <v>0.05</v>
      </c>
      <c r="D18" s="672">
        <f>_xlfn.IFERROR(D16/C16-1,0)</f>
        <v>0.022672493598992594</v>
      </c>
      <c r="E18" s="672">
        <f>_xlfn.IFERROR(E16/D16-1,0)</f>
        <v>0.05863572048947363</v>
      </c>
      <c r="F18" s="673">
        <f>_xlfn.IFERROR(F15/E16-1,0)</f>
        <v>0.05718676696594671</v>
      </c>
      <c r="J18" s="293"/>
    </row>
    <row r="19" spans="1:6" ht="21" thickTop="1">
      <c r="A19" s="504" t="s">
        <v>529</v>
      </c>
      <c r="B19" s="505" t="s">
        <v>526</v>
      </c>
      <c r="C19" s="506">
        <v>259376</v>
      </c>
      <c r="D19" s="506">
        <v>268324</v>
      </c>
      <c r="E19" s="506">
        <f>'БУ 2021'!E29</f>
        <v>285662</v>
      </c>
      <c r="F19" s="506">
        <f>'БУ 2022'!H30</f>
        <v>284464</v>
      </c>
    </row>
    <row r="20" spans="1:6" ht="21" thickBot="1">
      <c r="A20" s="508"/>
      <c r="B20" s="509" t="s">
        <v>527</v>
      </c>
      <c r="C20" s="514">
        <v>238015</v>
      </c>
      <c r="D20" s="514">
        <v>246468</v>
      </c>
      <c r="E20" s="514">
        <f>'БУ 2021'!F29</f>
        <v>267800</v>
      </c>
      <c r="F20" s="511" t="s">
        <v>528</v>
      </c>
    </row>
    <row r="21" spans="1:6" ht="20.25">
      <c r="A21" s="512"/>
      <c r="B21" s="513" t="s">
        <v>714</v>
      </c>
      <c r="C21" s="670">
        <f>_xlfn.IFERROR(C20/C19-1,0)</f>
        <v>-0.08235534513601872</v>
      </c>
      <c r="D21" s="670">
        <f>_xlfn.IFERROR(D20/D19-1,0)</f>
        <v>-0.08145376485144828</v>
      </c>
      <c r="E21" s="670">
        <f>_xlfn.IFERROR(E20/E19-1,0)</f>
        <v>-0.06252844270501501</v>
      </c>
      <c r="F21" s="671" t="s">
        <v>528</v>
      </c>
    </row>
    <row r="22" spans="1:6" ht="21" thickBot="1">
      <c r="A22" s="877" t="s">
        <v>715</v>
      </c>
      <c r="B22" s="878"/>
      <c r="C22" s="672">
        <v>0.08</v>
      </c>
      <c r="D22" s="672">
        <f>_xlfn.IFERROR(D20/C20-1,0)</f>
        <v>0.035514568409553915</v>
      </c>
      <c r="E22" s="672">
        <f>_xlfn.IFERROR(E20/D20-1,0)</f>
        <v>0.08655078955483075</v>
      </c>
      <c r="F22" s="672">
        <f>_xlfn.IFERROR(F19/E20-1,0)</f>
        <v>0.0622255414488424</v>
      </c>
    </row>
    <row r="23" spans="1:6" ht="21" thickTop="1">
      <c r="A23" s="504" t="s">
        <v>530</v>
      </c>
      <c r="B23" s="505" t="s">
        <v>526</v>
      </c>
      <c r="C23" s="674">
        <v>159</v>
      </c>
      <c r="D23" s="674">
        <v>-6769</v>
      </c>
      <c r="E23" s="674">
        <f>'БУ 2021'!E65</f>
        <v>169</v>
      </c>
      <c r="F23" s="674">
        <f>'БУ 2022'!H43</f>
        <v>9994</v>
      </c>
    </row>
    <row r="24" spans="1:6" ht="21" thickBot="1">
      <c r="A24" s="508"/>
      <c r="B24" s="509" t="s">
        <v>527</v>
      </c>
      <c r="C24" s="675">
        <v>2056</v>
      </c>
      <c r="D24" s="675">
        <v>-1225</v>
      </c>
      <c r="E24" s="675">
        <f>'БУ 2021'!F69</f>
        <v>621</v>
      </c>
      <c r="F24" s="676" t="s">
        <v>528</v>
      </c>
    </row>
    <row r="25" spans="1:6" ht="20.25">
      <c r="A25" s="512"/>
      <c r="B25" s="513" t="s">
        <v>714</v>
      </c>
      <c r="C25" s="670">
        <f>_xlfn.IFERROR(C24/C23-1,0)</f>
        <v>11.930817610062894</v>
      </c>
      <c r="D25" s="670">
        <f>_xlfn.IFERROR(D24/D23-1,0)</f>
        <v>-0.8190279214064116</v>
      </c>
      <c r="E25" s="670">
        <f>_xlfn.IFERROR(E24/E23-1,0)</f>
        <v>2.6745562130177514</v>
      </c>
      <c r="F25" s="671" t="s">
        <v>528</v>
      </c>
    </row>
    <row r="26" spans="1:6" ht="21" thickBot="1">
      <c r="A26" s="877" t="s">
        <v>715</v>
      </c>
      <c r="B26" s="878"/>
      <c r="C26" s="672">
        <v>-0.73</v>
      </c>
      <c r="D26" s="672">
        <f>_xlfn.IFERROR(D24/C24-1,0)</f>
        <v>-1.5958171206225682</v>
      </c>
      <c r="E26" s="672">
        <f>_xlfn.IFERROR(E24/D24-1,0)</f>
        <v>-1.506938775510204</v>
      </c>
      <c r="F26" s="673">
        <f>_xlfn.IFERROR(F23/E24-1,0)</f>
        <v>15.093397745571657</v>
      </c>
    </row>
    <row r="27" spans="1:6" ht="21" thickTop="1">
      <c r="A27" s="515" t="s">
        <v>531</v>
      </c>
      <c r="B27" s="505" t="s">
        <v>526</v>
      </c>
      <c r="C27" s="506">
        <v>866</v>
      </c>
      <c r="D27" s="506">
        <v>221</v>
      </c>
      <c r="E27" s="506">
        <f>'БУ 2021'!E76</f>
        <v>169</v>
      </c>
      <c r="F27" s="506">
        <f>'БУ 2022'!H77</f>
        <v>504</v>
      </c>
    </row>
    <row r="28" spans="1:6" ht="21" thickBot="1">
      <c r="A28" s="508"/>
      <c r="B28" s="509" t="s">
        <v>527</v>
      </c>
      <c r="C28" s="514">
        <v>1334</v>
      </c>
      <c r="D28" s="514">
        <v>1084</v>
      </c>
      <c r="E28" s="514">
        <f>'БУ 2021'!F76</f>
        <v>621</v>
      </c>
      <c r="F28" s="511" t="s">
        <v>528</v>
      </c>
    </row>
    <row r="29" spans="1:6" ht="20.25">
      <c r="A29" s="512"/>
      <c r="B29" s="513" t="s">
        <v>714</v>
      </c>
      <c r="C29" s="670">
        <f>_xlfn.IFERROR(C28/C27-1,0)</f>
        <v>0.5404157043879907</v>
      </c>
      <c r="D29" s="670">
        <f>_xlfn.IFERROR(D28/D27-1,0)</f>
        <v>3.904977375565611</v>
      </c>
      <c r="E29" s="670">
        <f>_xlfn.IFERROR(E28/E27-1,0)</f>
        <v>2.6745562130177514</v>
      </c>
      <c r="F29" s="671" t="s">
        <v>528</v>
      </c>
    </row>
    <row r="30" spans="1:6" ht="21" thickBot="1">
      <c r="A30" s="877" t="s">
        <v>715</v>
      </c>
      <c r="B30" s="878"/>
      <c r="C30" s="672">
        <v>-0.81</v>
      </c>
      <c r="D30" s="672">
        <f>_xlfn.IFERROR(D28/C28-1,0)</f>
        <v>-0.18740629685157417</v>
      </c>
      <c r="E30" s="672">
        <f>_xlfn.IFERROR(E28/D28-1,0)</f>
        <v>-0.4271217712177122</v>
      </c>
      <c r="F30" s="672">
        <f>_xlfn.IFERROR(F27/E28-1,0)</f>
        <v>-0.18840579710144922</v>
      </c>
    </row>
    <row r="31" spans="1:6" ht="9" customHeight="1" thickBot="1" thickTop="1">
      <c r="A31" s="516"/>
      <c r="B31" s="517"/>
      <c r="C31" s="518"/>
      <c r="D31" s="518"/>
      <c r="E31" s="518"/>
      <c r="F31" s="519"/>
    </row>
    <row r="32" spans="1:6" ht="21" thickTop="1">
      <c r="A32" s="504" t="s">
        <v>532</v>
      </c>
      <c r="B32" s="505" t="s">
        <v>526</v>
      </c>
      <c r="C32" s="506">
        <v>158</v>
      </c>
      <c r="D32" s="506">
        <v>152</v>
      </c>
      <c r="E32" s="506">
        <v>152</v>
      </c>
      <c r="F32" s="507">
        <v>152</v>
      </c>
    </row>
    <row r="33" spans="1:6" ht="21" thickBot="1">
      <c r="A33" s="508"/>
      <c r="B33" s="509" t="s">
        <v>527</v>
      </c>
      <c r="C33" s="514">
        <v>133</v>
      </c>
      <c r="D33" s="514">
        <v>138</v>
      </c>
      <c r="E33" s="514">
        <v>125</v>
      </c>
      <c r="F33" s="520" t="s">
        <v>528</v>
      </c>
    </row>
    <row r="34" spans="1:6" ht="20.25">
      <c r="A34" s="512"/>
      <c r="B34" s="513" t="s">
        <v>714</v>
      </c>
      <c r="C34" s="670">
        <f>_xlfn.IFERROR(C33/C32-1,0)</f>
        <v>-0.15822784810126578</v>
      </c>
      <c r="D34" s="670">
        <f>_xlfn.IFERROR(D33/D32-1,0)</f>
        <v>-0.09210526315789469</v>
      </c>
      <c r="E34" s="670">
        <f>_xlfn.IFERROR(E33/E32-1,0)</f>
        <v>-0.17763157894736847</v>
      </c>
      <c r="F34" s="671" t="s">
        <v>528</v>
      </c>
    </row>
    <row r="35" spans="1:6" ht="21" thickBot="1">
      <c r="A35" s="877" t="s">
        <v>715</v>
      </c>
      <c r="B35" s="878"/>
      <c r="C35" s="672">
        <v>-0.04</v>
      </c>
      <c r="D35" s="672">
        <f>_xlfn.IFERROR(D33/C33-1,0)</f>
        <v>0.03759398496240607</v>
      </c>
      <c r="E35" s="672">
        <f>_xlfn.IFERROR(E33/D33-1,0)</f>
        <v>-0.09420289855072461</v>
      </c>
      <c r="F35" s="672">
        <f>_xlfn.IFERROR(F32/E33-1,0)</f>
        <v>0.21599999999999997</v>
      </c>
    </row>
    <row r="36" spans="1:6" ht="21" thickTop="1">
      <c r="A36" s="504" t="s">
        <v>533</v>
      </c>
      <c r="B36" s="505" t="s">
        <v>526</v>
      </c>
      <c r="C36" s="506">
        <v>33732</v>
      </c>
      <c r="D36" s="506">
        <v>40617</v>
      </c>
      <c r="E36" s="506">
        <v>45276</v>
      </c>
      <c r="F36" s="712">
        <v>49803</v>
      </c>
    </row>
    <row r="37" spans="1:6" ht="21" thickBot="1">
      <c r="A37" s="508"/>
      <c r="B37" s="509" t="s">
        <v>527</v>
      </c>
      <c r="C37" s="514">
        <v>37636</v>
      </c>
      <c r="D37" s="514">
        <v>44537</v>
      </c>
      <c r="E37" s="711">
        <v>47220</v>
      </c>
      <c r="F37" s="752" t="s">
        <v>528</v>
      </c>
    </row>
    <row r="38" spans="1:6" ht="20.25">
      <c r="A38" s="512"/>
      <c r="B38" s="513" t="s">
        <v>714</v>
      </c>
      <c r="C38" s="670">
        <f>_xlfn.IFERROR(C37/C36-1,0)</f>
        <v>0.11573579983398563</v>
      </c>
      <c r="D38" s="670">
        <f>_xlfn.IFERROR(D37/D36-1,0)</f>
        <v>0.09651131299702098</v>
      </c>
      <c r="E38" s="670">
        <f>_xlfn.IFERROR(E37/E36-1,0)</f>
        <v>0.042936655181553096</v>
      </c>
      <c r="F38" s="671" t="s">
        <v>528</v>
      </c>
    </row>
    <row r="39" spans="1:6" ht="21" thickBot="1">
      <c r="A39" s="877" t="s">
        <v>715</v>
      </c>
      <c r="B39" s="878"/>
      <c r="C39" s="672">
        <v>-0.12</v>
      </c>
      <c r="D39" s="672">
        <f>_xlfn.IFERROR(D37/C37-1,0)</f>
        <v>0.18336167499202882</v>
      </c>
      <c r="E39" s="672">
        <f>_xlfn.IFERROR(E37/D37-1,0)</f>
        <v>0.06024204593933136</v>
      </c>
      <c r="F39" s="673">
        <f>_xlfn.IFERROR(F36/E37-1,0)</f>
        <v>0.054701397712833444</v>
      </c>
    </row>
    <row r="40" spans="1:6" ht="9" customHeight="1" thickBot="1" thickTop="1">
      <c r="A40" s="516"/>
      <c r="B40" s="517"/>
      <c r="C40" s="518"/>
      <c r="D40" s="518"/>
      <c r="E40" s="518"/>
      <c r="F40" s="519"/>
    </row>
    <row r="41" spans="1:6" ht="21" thickTop="1">
      <c r="A41" s="504" t="s">
        <v>717</v>
      </c>
      <c r="B41" s="505" t="s">
        <v>526</v>
      </c>
      <c r="C41" s="506">
        <v>37686</v>
      </c>
      <c r="D41" s="506">
        <v>35117</v>
      </c>
      <c r="E41" s="506">
        <v>58928</v>
      </c>
      <c r="F41" s="507">
        <v>10950</v>
      </c>
    </row>
    <row r="42" spans="1:6" ht="21" thickBot="1">
      <c r="A42" s="508"/>
      <c r="B42" s="509" t="s">
        <v>527</v>
      </c>
      <c r="C42" s="514">
        <v>24637</v>
      </c>
      <c r="D42" s="514">
        <v>19100</v>
      </c>
      <c r="E42" s="711">
        <v>38428</v>
      </c>
      <c r="F42" s="520" t="s">
        <v>528</v>
      </c>
    </row>
    <row r="43" spans="1:6" ht="20.25">
      <c r="A43" s="512"/>
      <c r="B43" s="513" t="s">
        <v>714</v>
      </c>
      <c r="C43" s="670">
        <f>_xlfn.IFERROR(C42/C41-1,0)</f>
        <v>-0.3462559040492491</v>
      </c>
      <c r="D43" s="670">
        <f>_xlfn.IFERROR(D42/D41-1,0)</f>
        <v>-0.45610388131104596</v>
      </c>
      <c r="E43" s="670">
        <f>_xlfn.IFERROR(E42/E41-1,0)</f>
        <v>-0.3478821612815639</v>
      </c>
      <c r="F43" s="671" t="s">
        <v>528</v>
      </c>
    </row>
    <row r="44" spans="1:6" ht="21" thickBot="1">
      <c r="A44" s="877" t="s">
        <v>715</v>
      </c>
      <c r="B44" s="878"/>
      <c r="C44" s="672">
        <v>0.66</v>
      </c>
      <c r="D44" s="672">
        <f>_xlfn.IFERROR(D42/C42-1,0)</f>
        <v>-0.22474327231399926</v>
      </c>
      <c r="E44" s="672">
        <f>_xlfn.IFERROR(E42/D42-1,0)</f>
        <v>1.0119371727748692</v>
      </c>
      <c r="F44" s="673">
        <f>_xlfn.IFERROR(F41/E42-1,0)</f>
        <v>-0.7150515249297387</v>
      </c>
    </row>
    <row r="45" spans="1:6" ht="21" thickTop="1">
      <c r="A45" s="498"/>
      <c r="B45" s="498"/>
      <c r="C45" s="498"/>
      <c r="D45" s="498"/>
      <c r="E45" s="498"/>
      <c r="F45" s="498"/>
    </row>
    <row r="46" spans="1:7" ht="15.75" customHeight="1">
      <c r="A46" s="879" t="s">
        <v>911</v>
      </c>
      <c r="B46" s="879"/>
      <c r="C46" s="879"/>
      <c r="D46" s="879"/>
      <c r="E46" s="879"/>
      <c r="F46" s="879"/>
      <c r="G46" s="294"/>
    </row>
    <row r="47" spans="1:7" ht="12.75">
      <c r="A47" s="879"/>
      <c r="B47" s="879"/>
      <c r="C47" s="879"/>
      <c r="D47" s="879"/>
      <c r="E47" s="879"/>
      <c r="F47" s="879"/>
      <c r="G47" s="294"/>
    </row>
    <row r="48" spans="1:6" ht="12.75">
      <c r="A48" s="879"/>
      <c r="B48" s="879"/>
      <c r="C48" s="879"/>
      <c r="D48" s="879"/>
      <c r="E48" s="879"/>
      <c r="F48" s="879"/>
    </row>
    <row r="49" spans="1:6" ht="20.25">
      <c r="A49" s="498"/>
      <c r="B49" s="498"/>
      <c r="C49" s="498"/>
      <c r="D49" s="498"/>
      <c r="E49" s="498"/>
      <c r="F49" s="498"/>
    </row>
    <row r="50" spans="1:6" ht="20.25">
      <c r="A50" s="498" t="s">
        <v>718</v>
      </c>
      <c r="B50" s="498"/>
      <c r="C50" s="498"/>
      <c r="D50" s="498"/>
      <c r="E50" s="498"/>
      <c r="F50" s="498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"/>
  <sheetViews>
    <sheetView showGridLines="0" zoomScalePageLayoutView="0" workbookViewId="0" topLeftCell="A4">
      <selection activeCell="D10" sqref="D10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4"/>
      <c r="B1" s="386"/>
      <c r="C1" s="386"/>
      <c r="D1" s="386"/>
      <c r="E1" s="386"/>
      <c r="F1" s="390"/>
    </row>
    <row r="2" spans="1:6" ht="13.5" thickBot="1">
      <c r="A2" s="74"/>
      <c r="B2" s="386"/>
      <c r="C2" s="385"/>
      <c r="D2" s="385"/>
      <c r="E2" s="385"/>
      <c r="F2" s="385"/>
    </row>
    <row r="3" spans="1:6" ht="47.25" customHeight="1" thickBot="1">
      <c r="A3" s="385"/>
      <c r="B3" s="391"/>
      <c r="C3" s="432" t="s">
        <v>848</v>
      </c>
      <c r="D3" s="432" t="s">
        <v>912</v>
      </c>
      <c r="E3" s="433" t="s">
        <v>913</v>
      </c>
      <c r="F3" s="434" t="s">
        <v>860</v>
      </c>
    </row>
    <row r="4" spans="1:6" ht="15" customHeight="1">
      <c r="A4" s="896" t="s">
        <v>534</v>
      </c>
      <c r="B4" s="897"/>
      <c r="C4" s="436"/>
      <c r="D4" s="436"/>
      <c r="E4" s="436"/>
      <c r="F4" s="436"/>
    </row>
    <row r="5" spans="1:6" ht="15" customHeight="1">
      <c r="A5" s="898" t="s">
        <v>719</v>
      </c>
      <c r="B5" s="899"/>
      <c r="C5" s="753">
        <f>1334/246847*100</f>
        <v>0.5404157230997338</v>
      </c>
      <c r="D5" s="678">
        <f>1084/252950*100</f>
        <v>0.4285431903538249</v>
      </c>
      <c r="E5" s="678">
        <f>621/('БУ 2021'!F29+'БУ 2021'!F51+'БУ 2021'!F64)*100</f>
        <v>0.22499836957703204</v>
      </c>
      <c r="F5" s="755">
        <f>504/('БУ 2022'!H30+'БУ 2022'!H58+'БУ 2022'!H65)*100</f>
        <v>0.17321611459758185</v>
      </c>
    </row>
    <row r="6" spans="1:6" ht="15" customHeight="1">
      <c r="A6" s="898" t="s">
        <v>720</v>
      </c>
      <c r="B6" s="899"/>
      <c r="C6" s="753">
        <f>1334/250493*100</f>
        <v>0.5325498117711872</v>
      </c>
      <c r="D6" s="678">
        <f>1084/251577*100</f>
        <v>0.4308819963669175</v>
      </c>
      <c r="E6" s="678">
        <f>621/'БС 2021'!F81*100</f>
        <v>0.36632197400942645</v>
      </c>
      <c r="F6" s="755">
        <f>504/'БС 2022'!H83*100</f>
        <v>0.2975101236083728</v>
      </c>
    </row>
    <row r="7" spans="1:6" ht="15" customHeight="1">
      <c r="A7" s="898" t="s">
        <v>721</v>
      </c>
      <c r="B7" s="899"/>
      <c r="C7" s="753"/>
      <c r="D7" s="678"/>
      <c r="E7" s="678"/>
      <c r="F7" s="679"/>
    </row>
    <row r="8" spans="1:6" ht="15" customHeight="1">
      <c r="A8" s="898" t="s">
        <v>536</v>
      </c>
      <c r="B8" s="899"/>
      <c r="C8" s="753">
        <f>99956/250493*100</f>
        <v>39.90370988410854</v>
      </c>
      <c r="D8" s="678">
        <f>117193/251577*100</f>
        <v>46.58335221423262</v>
      </c>
      <c r="E8" s="678">
        <f>98720/'БС 2021'!F81*100</f>
        <v>58.233985948809305</v>
      </c>
      <c r="F8" s="678">
        <f>97624/'БС 2022'!H83*100</f>
        <v>57.62723870465037</v>
      </c>
    </row>
    <row r="9" spans="1:6" ht="15" customHeight="1">
      <c r="A9" s="898" t="s">
        <v>535</v>
      </c>
      <c r="B9" s="899"/>
      <c r="C9" s="753">
        <f>152349/69406*100</f>
        <v>219.50407745728035</v>
      </c>
      <c r="D9" s="678">
        <f>177674/92203*100</f>
        <v>192.698719130614</v>
      </c>
      <c r="E9" s="678">
        <f>148803/80420*100</f>
        <v>185.03233026610295</v>
      </c>
      <c r="F9" s="678">
        <f>'БС 2022'!H52/'БС 2022'!H124*100</f>
        <v>168.8215420301548</v>
      </c>
    </row>
    <row r="10" spans="1:6" ht="15" customHeight="1" thickBot="1">
      <c r="A10" s="900" t="s">
        <v>722</v>
      </c>
      <c r="B10" s="901"/>
      <c r="C10" s="754">
        <f>128417/239806*100</f>
        <v>53.55036988232155</v>
      </c>
      <c r="D10" s="680">
        <f>147824/245243*100</f>
        <v>60.27654204197469</v>
      </c>
      <c r="E10" s="680">
        <f>'БУ 2021'!F36/'БУ 2021'!F11*100</f>
        <v>58.54643078617842</v>
      </c>
      <c r="F10" s="680">
        <f>'БУ 2022'!H37/'БУ 2022'!H12*100</f>
        <v>59.71326556636427</v>
      </c>
    </row>
    <row r="11" spans="1:6" ht="12.75">
      <c r="A11" s="392"/>
      <c r="B11" s="392"/>
      <c r="C11" s="392"/>
      <c r="D11" s="392"/>
      <c r="E11" s="392"/>
      <c r="F11" s="392"/>
    </row>
    <row r="12" spans="1:6" ht="13.5" thickBot="1">
      <c r="A12" s="74"/>
      <c r="B12" s="386"/>
      <c r="C12" s="385"/>
      <c r="D12" s="385"/>
      <c r="E12" s="385"/>
      <c r="F12" s="393" t="s">
        <v>515</v>
      </c>
    </row>
    <row r="13" spans="1:6" ht="39.75" customHeight="1" thickBot="1">
      <c r="A13" s="385"/>
      <c r="B13" s="391"/>
      <c r="C13" s="394" t="s">
        <v>723</v>
      </c>
      <c r="D13" s="394" t="s">
        <v>846</v>
      </c>
      <c r="E13" s="394" t="s">
        <v>914</v>
      </c>
      <c r="F13" s="434" t="s">
        <v>915</v>
      </c>
    </row>
    <row r="14" spans="1:6" ht="15" customHeight="1">
      <c r="A14" s="886" t="s">
        <v>724</v>
      </c>
      <c r="B14" s="887"/>
      <c r="C14" s="436">
        <v>0</v>
      </c>
      <c r="D14" s="436">
        <v>0</v>
      </c>
      <c r="E14" s="436">
        <v>0</v>
      </c>
      <c r="F14" s="437">
        <v>0</v>
      </c>
    </row>
    <row r="15" spans="1:6" ht="15" customHeight="1">
      <c r="A15" s="888" t="s">
        <v>725</v>
      </c>
      <c r="B15" s="889"/>
      <c r="C15" s="381">
        <v>0</v>
      </c>
      <c r="D15" s="381">
        <v>0</v>
      </c>
      <c r="E15" s="381">
        <v>0</v>
      </c>
      <c r="F15" s="380">
        <v>0</v>
      </c>
    </row>
    <row r="16" spans="1:6" ht="15" customHeight="1" thickBot="1">
      <c r="A16" s="890" t="s">
        <v>609</v>
      </c>
      <c r="B16" s="891"/>
      <c r="C16" s="677">
        <f>SUM(C14:C15)</f>
        <v>0</v>
      </c>
      <c r="D16" s="677">
        <f>SUM(D14:D15)</f>
        <v>0</v>
      </c>
      <c r="E16" s="677">
        <f>SUM(E14:E15)</f>
        <v>0</v>
      </c>
      <c r="F16" s="677">
        <f>SUM(F14:F15)</f>
        <v>0</v>
      </c>
    </row>
    <row r="17" spans="1:6" s="295" customFormat="1" ht="15">
      <c r="A17" s="400"/>
      <c r="B17" s="401"/>
      <c r="C17" s="402"/>
      <c r="D17" s="402"/>
      <c r="E17" s="402"/>
      <c r="F17" s="402"/>
    </row>
    <row r="18" spans="1:6" s="295" customFormat="1" ht="15.75" thickBot="1">
      <c r="A18" s="403"/>
      <c r="B18" s="404"/>
      <c r="C18" s="405"/>
      <c r="D18" s="405"/>
      <c r="E18" s="405"/>
      <c r="F18" s="393" t="s">
        <v>515</v>
      </c>
    </row>
    <row r="19" spans="1:6" ht="30" customHeight="1" thickBot="1">
      <c r="A19" s="406"/>
      <c r="B19" s="407"/>
      <c r="C19" s="408" t="s">
        <v>728</v>
      </c>
      <c r="D19" s="408" t="s">
        <v>916</v>
      </c>
      <c r="E19" s="408" t="s">
        <v>845</v>
      </c>
      <c r="F19" s="409" t="s">
        <v>860</v>
      </c>
    </row>
    <row r="20" spans="1:6" ht="15" customHeight="1">
      <c r="A20" s="892" t="s">
        <v>545</v>
      </c>
      <c r="B20" s="410" t="s">
        <v>526</v>
      </c>
      <c r="C20" s="411">
        <v>0</v>
      </c>
      <c r="D20" s="411">
        <v>0</v>
      </c>
      <c r="E20" s="756">
        <v>3000</v>
      </c>
      <c r="F20" s="411">
        <v>0</v>
      </c>
    </row>
    <row r="21" spans="1:6" ht="15" customHeight="1">
      <c r="A21" s="893"/>
      <c r="B21" s="412" t="s">
        <v>729</v>
      </c>
      <c r="C21" s="413"/>
      <c r="D21" s="413"/>
      <c r="E21" s="757">
        <v>3000</v>
      </c>
      <c r="F21" s="414" t="s">
        <v>528</v>
      </c>
    </row>
    <row r="22" spans="1:6" ht="15" customHeight="1" thickBot="1">
      <c r="A22" s="894"/>
      <c r="B22" s="415" t="s">
        <v>742</v>
      </c>
      <c r="C22" s="416"/>
      <c r="D22" s="416"/>
      <c r="E22" s="758">
        <f>E20-E21</f>
        <v>0</v>
      </c>
      <c r="F22" s="417" t="s">
        <v>528</v>
      </c>
    </row>
    <row r="23" spans="1:6" ht="15" customHeight="1">
      <c r="A23" s="893" t="s">
        <v>726</v>
      </c>
      <c r="B23" s="418" t="s">
        <v>526</v>
      </c>
      <c r="C23" s="419"/>
      <c r="D23" s="419"/>
      <c r="E23" s="419"/>
      <c r="F23" s="419"/>
    </row>
    <row r="24" spans="1:6" ht="15" customHeight="1">
      <c r="A24" s="893"/>
      <c r="B24" s="380" t="s">
        <v>729</v>
      </c>
      <c r="C24" s="414"/>
      <c r="D24" s="414"/>
      <c r="E24" s="414"/>
      <c r="F24" s="420" t="s">
        <v>528</v>
      </c>
    </row>
    <row r="25" spans="1:6" ht="15" customHeight="1" thickBot="1">
      <c r="A25" s="894"/>
      <c r="B25" s="382" t="s">
        <v>742</v>
      </c>
      <c r="C25" s="416"/>
      <c r="D25" s="416"/>
      <c r="E25" s="416"/>
      <c r="F25" s="416" t="s">
        <v>528</v>
      </c>
    </row>
    <row r="26" spans="1:6" ht="15">
      <c r="A26" s="884" t="s">
        <v>727</v>
      </c>
      <c r="B26" s="421" t="s">
        <v>526</v>
      </c>
      <c r="C26" s="422"/>
      <c r="D26" s="422"/>
      <c r="E26" s="423"/>
      <c r="F26" s="423"/>
    </row>
    <row r="27" spans="1:6" ht="15">
      <c r="A27" s="884"/>
      <c r="B27" s="424" t="s">
        <v>729</v>
      </c>
      <c r="C27" s="425"/>
      <c r="D27" s="425"/>
      <c r="E27" s="426"/>
      <c r="F27" s="427" t="s">
        <v>528</v>
      </c>
    </row>
    <row r="28" spans="1:6" ht="15.75" thickBot="1">
      <c r="A28" s="885"/>
      <c r="B28" s="428" t="s">
        <v>742</v>
      </c>
      <c r="C28" s="429"/>
      <c r="D28" s="430"/>
      <c r="E28" s="429"/>
      <c r="F28" s="431" t="s">
        <v>528</v>
      </c>
    </row>
    <row r="29" spans="1:6" ht="12.75">
      <c r="A29" s="392"/>
      <c r="B29" s="395"/>
      <c r="C29" s="398"/>
      <c r="D29" s="398"/>
      <c r="E29" s="396"/>
      <c r="F29" s="398"/>
    </row>
    <row r="30" spans="1:6" ht="12.75">
      <c r="A30" s="386"/>
      <c r="B30" s="397"/>
      <c r="C30" s="398"/>
      <c r="D30" s="398"/>
      <c r="E30" s="398"/>
      <c r="F30" s="398"/>
    </row>
    <row r="31" spans="1:6" ht="12.75">
      <c r="A31" s="386"/>
      <c r="B31" s="397"/>
      <c r="C31" s="398"/>
      <c r="D31" s="398"/>
      <c r="E31" s="398"/>
      <c r="F31" s="398"/>
    </row>
    <row r="32" spans="1:6" ht="12.75">
      <c r="A32" s="74"/>
      <c r="B32" s="386"/>
      <c r="C32" s="74"/>
      <c r="D32" s="74"/>
      <c r="E32" s="74"/>
      <c r="F32" s="74"/>
    </row>
    <row r="33" spans="1:6" ht="12.75">
      <c r="A33" s="74"/>
      <c r="B33" s="386"/>
      <c r="C33" s="74"/>
      <c r="D33" s="74"/>
      <c r="E33" s="74"/>
      <c r="F33" s="74"/>
    </row>
    <row r="34" spans="1:6" ht="18" customHeight="1">
      <c r="A34" s="435" t="s">
        <v>537</v>
      </c>
      <c r="B34" s="435"/>
      <c r="C34" s="435"/>
      <c r="D34" s="435"/>
      <c r="E34" s="435"/>
      <c r="F34" s="435"/>
    </row>
    <row r="35" spans="1:7" ht="18" customHeight="1">
      <c r="A35" s="895" t="s">
        <v>746</v>
      </c>
      <c r="B35" s="895"/>
      <c r="C35" s="895"/>
      <c r="D35" s="895"/>
      <c r="E35" s="895"/>
      <c r="F35" s="895"/>
      <c r="G35" s="399"/>
    </row>
    <row r="36" spans="1:7" ht="18" customHeight="1">
      <c r="A36" s="895"/>
      <c r="B36" s="895"/>
      <c r="C36" s="895"/>
      <c r="D36" s="895"/>
      <c r="E36" s="895"/>
      <c r="F36" s="895"/>
      <c r="G36" s="399"/>
    </row>
    <row r="37" spans="1:7" ht="18" customHeight="1">
      <c r="A37" s="895"/>
      <c r="B37" s="895"/>
      <c r="C37" s="895"/>
      <c r="D37" s="895"/>
      <c r="E37" s="895"/>
      <c r="F37" s="895"/>
      <c r="G37" s="399"/>
    </row>
    <row r="38" spans="1:7" ht="18" customHeight="1">
      <c r="A38" s="895"/>
      <c r="B38" s="895"/>
      <c r="C38" s="895"/>
      <c r="D38" s="895"/>
      <c r="E38" s="895"/>
      <c r="F38" s="895"/>
      <c r="G38" s="399"/>
    </row>
    <row r="39" spans="1:7" ht="18" customHeight="1">
      <c r="A39" s="882" t="s">
        <v>747</v>
      </c>
      <c r="B39" s="882"/>
      <c r="C39" s="882"/>
      <c r="D39" s="882"/>
      <c r="E39" s="882"/>
      <c r="F39" s="882"/>
      <c r="G39" s="399"/>
    </row>
    <row r="40" spans="1:7" ht="18" customHeight="1">
      <c r="A40" s="882" t="s">
        <v>748</v>
      </c>
      <c r="B40" s="882"/>
      <c r="C40" s="882"/>
      <c r="D40" s="882"/>
      <c r="E40" s="882"/>
      <c r="F40" s="882"/>
      <c r="G40" s="399"/>
    </row>
    <row r="41" spans="1:7" ht="18" customHeight="1">
      <c r="A41" s="882" t="s">
        <v>749</v>
      </c>
      <c r="B41" s="882"/>
      <c r="C41" s="882"/>
      <c r="D41" s="882"/>
      <c r="E41" s="882"/>
      <c r="F41" s="882"/>
      <c r="G41" s="399"/>
    </row>
    <row r="42" spans="1:7" ht="18" customHeight="1">
      <c r="A42" s="883" t="s">
        <v>750</v>
      </c>
      <c r="B42" s="883"/>
      <c r="C42" s="883"/>
      <c r="D42" s="883"/>
      <c r="E42" s="883"/>
      <c r="F42" s="883"/>
      <c r="G42" s="399"/>
    </row>
    <row r="43" spans="1:7" ht="12" customHeight="1">
      <c r="A43" s="883"/>
      <c r="B43" s="883"/>
      <c r="C43" s="883"/>
      <c r="D43" s="883"/>
      <c r="E43" s="883"/>
      <c r="F43" s="883"/>
      <c r="G43" s="399"/>
    </row>
    <row r="44" spans="1:7" ht="18" customHeight="1">
      <c r="A44" s="882" t="s">
        <v>751</v>
      </c>
      <c r="B44" s="882"/>
      <c r="C44" s="882"/>
      <c r="D44" s="882"/>
      <c r="E44" s="882"/>
      <c r="F44" s="882"/>
      <c r="G44" s="399"/>
    </row>
    <row r="45" spans="1:6" ht="21" customHeight="1">
      <c r="A45" s="883" t="s">
        <v>752</v>
      </c>
      <c r="B45" s="883"/>
      <c r="C45" s="883"/>
      <c r="D45" s="883"/>
      <c r="E45" s="883"/>
      <c r="F45" s="883"/>
    </row>
    <row r="46" spans="1:6" ht="9" customHeight="1">
      <c r="A46" s="883"/>
      <c r="B46" s="883"/>
      <c r="C46" s="883"/>
      <c r="D46" s="883"/>
      <c r="E46" s="883"/>
      <c r="F46" s="883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0"/>
  <sheetViews>
    <sheetView showGridLines="0" view="pageBreakPreview" zoomScale="55" zoomScaleNormal="55" zoomScaleSheetLayoutView="55" workbookViewId="0" topLeftCell="A1">
      <selection activeCell="H1" sqref="H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388" t="s">
        <v>919</v>
      </c>
    </row>
    <row r="3" spans="2:8" ht="30" customHeight="1">
      <c r="B3" s="848" t="s">
        <v>899</v>
      </c>
      <c r="C3" s="848"/>
      <c r="D3" s="848"/>
      <c r="E3" s="848"/>
      <c r="F3" s="848"/>
      <c r="G3" s="848"/>
      <c r="H3" s="848"/>
    </row>
    <row r="4" spans="2:8" ht="26.25" customHeight="1" thickBot="1">
      <c r="B4" s="197"/>
      <c r="C4" s="198"/>
      <c r="D4" s="198"/>
      <c r="E4" s="191"/>
      <c r="F4" s="191"/>
      <c r="G4" s="191"/>
      <c r="H4" s="192" t="s">
        <v>515</v>
      </c>
    </row>
    <row r="5" spans="1:9" ht="26.25" customHeight="1" thickBot="1">
      <c r="A5" s="194"/>
      <c r="B5" s="909" t="s">
        <v>582</v>
      </c>
      <c r="C5" s="906" t="s">
        <v>590</v>
      </c>
      <c r="D5" s="906" t="s">
        <v>48</v>
      </c>
      <c r="E5" s="904" t="s">
        <v>78</v>
      </c>
      <c r="F5" s="904"/>
      <c r="G5" s="904"/>
      <c r="H5" s="905"/>
      <c r="I5" s="171"/>
    </row>
    <row r="6" spans="1:9" s="165" customFormat="1" ht="30" customHeight="1">
      <c r="A6" s="195"/>
      <c r="B6" s="910"/>
      <c r="C6" s="907"/>
      <c r="D6" s="907"/>
      <c r="E6" s="855" t="s">
        <v>900</v>
      </c>
      <c r="F6" s="855" t="s">
        <v>901</v>
      </c>
      <c r="G6" s="855" t="s">
        <v>902</v>
      </c>
      <c r="H6" s="902" t="s">
        <v>903</v>
      </c>
      <c r="I6" s="193"/>
    </row>
    <row r="7" spans="1:9" s="166" customFormat="1" ht="33" customHeight="1" thickBot="1">
      <c r="A7" s="196"/>
      <c r="B7" s="911"/>
      <c r="C7" s="908"/>
      <c r="D7" s="908"/>
      <c r="E7" s="856"/>
      <c r="F7" s="856"/>
      <c r="G7" s="856"/>
      <c r="H7" s="903"/>
      <c r="I7" s="170"/>
    </row>
    <row r="8" spans="1:9" s="166" customFormat="1" ht="22.5" customHeight="1" thickBot="1">
      <c r="A8" s="196"/>
      <c r="B8" s="438">
        <v>1</v>
      </c>
      <c r="C8" s="439">
        <v>2</v>
      </c>
      <c r="D8" s="440">
        <v>3</v>
      </c>
      <c r="E8" s="441">
        <v>4</v>
      </c>
      <c r="F8" s="441">
        <v>5</v>
      </c>
      <c r="G8" s="441">
        <v>6</v>
      </c>
      <c r="H8" s="442">
        <v>7</v>
      </c>
      <c r="I8" s="170"/>
    </row>
    <row r="9" spans="1:9" s="167" customFormat="1" ht="34.5" customHeight="1">
      <c r="A9" s="200"/>
      <c r="B9" s="199"/>
      <c r="C9" s="156" t="s">
        <v>106</v>
      </c>
      <c r="D9" s="716"/>
      <c r="E9" s="455"/>
      <c r="F9" s="614"/>
      <c r="G9" s="614"/>
      <c r="H9" s="456"/>
      <c r="I9" s="453"/>
    </row>
    <row r="10" spans="1:9" s="167" customFormat="1" ht="34.5" customHeight="1">
      <c r="A10" s="200"/>
      <c r="B10" s="157">
        <v>0</v>
      </c>
      <c r="C10" s="30" t="s">
        <v>137</v>
      </c>
      <c r="D10" s="714" t="s">
        <v>616</v>
      </c>
      <c r="E10" s="615"/>
      <c r="F10" s="233"/>
      <c r="G10" s="233"/>
      <c r="H10" s="616"/>
      <c r="I10" s="453"/>
    </row>
    <row r="11" spans="2:9" s="167" customFormat="1" ht="34.5" customHeight="1">
      <c r="B11" s="157"/>
      <c r="C11" s="30" t="s">
        <v>512</v>
      </c>
      <c r="D11" s="714" t="s">
        <v>617</v>
      </c>
      <c r="E11" s="615">
        <f>E12+E19+E28+E33+E43</f>
        <v>114820</v>
      </c>
      <c r="F11" s="233">
        <f>F12+F19+F28+F33+F43</f>
        <v>117474</v>
      </c>
      <c r="G11" s="233">
        <f>G12+G19+G28+G33+G43</f>
        <v>118244</v>
      </c>
      <c r="H11" s="616">
        <f>H12+H19+H28+H33+H43</f>
        <v>121624</v>
      </c>
      <c r="I11" s="453"/>
    </row>
    <row r="12" spans="2:9" s="167" customFormat="1" ht="34.5" customHeight="1">
      <c r="B12" s="157">
        <v>1</v>
      </c>
      <c r="C12" s="30" t="s">
        <v>299</v>
      </c>
      <c r="D12" s="714" t="s">
        <v>618</v>
      </c>
      <c r="E12" s="615">
        <f>E13+E14+E15+E16+E17+E18</f>
        <v>3850</v>
      </c>
      <c r="F12" s="233">
        <f>F13+F14+F15+F16+F17+F18</f>
        <v>4250</v>
      </c>
      <c r="G12" s="233">
        <f>G13+G14+G15+G16+G17+G18</f>
        <v>4220</v>
      </c>
      <c r="H12" s="616">
        <f>H13+H14+H15+H16+H17+H18</f>
        <v>3800</v>
      </c>
      <c r="I12" s="453"/>
    </row>
    <row r="13" spans="2:9" s="167" customFormat="1" ht="34.5" customHeight="1">
      <c r="B13" s="157" t="s">
        <v>300</v>
      </c>
      <c r="C13" s="31" t="s">
        <v>301</v>
      </c>
      <c r="D13" s="714" t="s">
        <v>619</v>
      </c>
      <c r="E13" s="615"/>
      <c r="F13" s="233"/>
      <c r="G13" s="233"/>
      <c r="H13" s="616"/>
      <c r="I13" s="453"/>
    </row>
    <row r="14" spans="2:9" s="167" customFormat="1" ht="34.5" customHeight="1">
      <c r="B14" s="157" t="s">
        <v>302</v>
      </c>
      <c r="C14" s="31" t="s">
        <v>303</v>
      </c>
      <c r="D14" s="714" t="s">
        <v>620</v>
      </c>
      <c r="E14" s="615">
        <v>3850</v>
      </c>
      <c r="F14" s="233">
        <v>4250</v>
      </c>
      <c r="G14" s="233">
        <v>4220</v>
      </c>
      <c r="H14" s="616">
        <v>3800</v>
      </c>
      <c r="I14" s="453"/>
    </row>
    <row r="15" spans="2:9" s="167" customFormat="1" ht="34.5" customHeight="1">
      <c r="B15" s="157" t="s">
        <v>304</v>
      </c>
      <c r="C15" s="31" t="s">
        <v>138</v>
      </c>
      <c r="D15" s="714" t="s">
        <v>621</v>
      </c>
      <c r="E15" s="615"/>
      <c r="F15" s="233"/>
      <c r="G15" s="233"/>
      <c r="H15" s="616"/>
      <c r="I15" s="453"/>
    </row>
    <row r="16" spans="2:9" s="167" customFormat="1" ht="34.5" customHeight="1">
      <c r="B16" s="158" t="s">
        <v>305</v>
      </c>
      <c r="C16" s="31" t="s">
        <v>139</v>
      </c>
      <c r="D16" s="714" t="s">
        <v>622</v>
      </c>
      <c r="E16" s="615"/>
      <c r="F16" s="233"/>
      <c r="G16" s="233"/>
      <c r="H16" s="616"/>
      <c r="I16" s="453"/>
    </row>
    <row r="17" spans="2:9" s="167" customFormat="1" ht="34.5" customHeight="1">
      <c r="B17" s="158" t="s">
        <v>306</v>
      </c>
      <c r="C17" s="31" t="s">
        <v>140</v>
      </c>
      <c r="D17" s="714" t="s">
        <v>623</v>
      </c>
      <c r="E17" s="615"/>
      <c r="F17" s="233"/>
      <c r="G17" s="233"/>
      <c r="H17" s="616"/>
      <c r="I17" s="453"/>
    </row>
    <row r="18" spans="2:9" s="167" customFormat="1" ht="34.5" customHeight="1">
      <c r="B18" s="158" t="s">
        <v>307</v>
      </c>
      <c r="C18" s="31" t="s">
        <v>141</v>
      </c>
      <c r="D18" s="714" t="s">
        <v>624</v>
      </c>
      <c r="E18" s="615"/>
      <c r="F18" s="233"/>
      <c r="G18" s="233"/>
      <c r="H18" s="616"/>
      <c r="I18" s="453"/>
    </row>
    <row r="19" spans="2:9" s="167" customFormat="1" ht="34.5" customHeight="1">
      <c r="B19" s="159">
        <v>2</v>
      </c>
      <c r="C19" s="30" t="s">
        <v>308</v>
      </c>
      <c r="D19" s="714" t="s">
        <v>625</v>
      </c>
      <c r="E19" s="615">
        <f>E20+E21+E22+E23+E24+E25+E26+E27</f>
        <v>110563</v>
      </c>
      <c r="F19" s="233">
        <f>F20+F21+F22+F23+F24+F25+F26+F27</f>
        <v>112817</v>
      </c>
      <c r="G19" s="233">
        <f>G20+G21+G22+G23+G24+G25+G26+G27</f>
        <v>113617</v>
      </c>
      <c r="H19" s="616">
        <f>H20+H21+H22+H23+H24+H25+H26+H27</f>
        <v>117417</v>
      </c>
      <c r="I19" s="453"/>
    </row>
    <row r="20" spans="2:9" s="167" customFormat="1" ht="34.5" customHeight="1">
      <c r="B20" s="157" t="s">
        <v>309</v>
      </c>
      <c r="C20" s="31" t="s">
        <v>142</v>
      </c>
      <c r="D20" s="714" t="s">
        <v>626</v>
      </c>
      <c r="E20" s="615">
        <v>3342</v>
      </c>
      <c r="F20" s="233">
        <v>3342</v>
      </c>
      <c r="G20" s="233">
        <v>3342</v>
      </c>
      <c r="H20" s="616">
        <v>3342</v>
      </c>
      <c r="I20" s="453"/>
    </row>
    <row r="21" spans="2:9" s="167" customFormat="1" ht="34.5" customHeight="1">
      <c r="B21" s="158" t="s">
        <v>310</v>
      </c>
      <c r="C21" s="31" t="s">
        <v>143</v>
      </c>
      <c r="D21" s="714" t="s">
        <v>627</v>
      </c>
      <c r="E21" s="731">
        <v>9896</v>
      </c>
      <c r="F21" s="732">
        <v>9800</v>
      </c>
      <c r="G21" s="732">
        <v>9750</v>
      </c>
      <c r="H21" s="733">
        <v>9700</v>
      </c>
      <c r="I21" s="453"/>
    </row>
    <row r="22" spans="2:9" s="167" customFormat="1" ht="34.5" customHeight="1">
      <c r="B22" s="157" t="s">
        <v>311</v>
      </c>
      <c r="C22" s="31" t="s">
        <v>144</v>
      </c>
      <c r="D22" s="714" t="s">
        <v>628</v>
      </c>
      <c r="E22" s="615">
        <v>82000</v>
      </c>
      <c r="F22" s="233">
        <v>84000</v>
      </c>
      <c r="G22" s="233">
        <v>85000</v>
      </c>
      <c r="H22" s="616">
        <v>89000</v>
      </c>
      <c r="I22" s="453"/>
    </row>
    <row r="23" spans="2:9" s="167" customFormat="1" ht="34.5" customHeight="1">
      <c r="B23" s="157" t="s">
        <v>312</v>
      </c>
      <c r="C23" s="31" t="s">
        <v>145</v>
      </c>
      <c r="D23" s="714" t="s">
        <v>629</v>
      </c>
      <c r="E23" s="731">
        <v>1900</v>
      </c>
      <c r="F23" s="732">
        <v>1850</v>
      </c>
      <c r="G23" s="732">
        <v>1800</v>
      </c>
      <c r="H23" s="733">
        <v>1750</v>
      </c>
      <c r="I23" s="453"/>
    </row>
    <row r="24" spans="2:9" s="167" customFormat="1" ht="34.5" customHeight="1">
      <c r="B24" s="157" t="s">
        <v>313</v>
      </c>
      <c r="C24" s="31" t="s">
        <v>146</v>
      </c>
      <c r="D24" s="714" t="s">
        <v>630</v>
      </c>
      <c r="E24" s="615"/>
      <c r="F24" s="233"/>
      <c r="G24" s="233"/>
      <c r="H24" s="616"/>
      <c r="I24" s="453"/>
    </row>
    <row r="25" spans="2:9" s="167" customFormat="1" ht="34.5" customHeight="1">
      <c r="B25" s="157" t="s">
        <v>314</v>
      </c>
      <c r="C25" s="31" t="s">
        <v>315</v>
      </c>
      <c r="D25" s="714" t="s">
        <v>631</v>
      </c>
      <c r="E25" s="615">
        <v>6025</v>
      </c>
      <c r="F25" s="233">
        <v>6025</v>
      </c>
      <c r="G25" s="233">
        <v>6025</v>
      </c>
      <c r="H25" s="616">
        <v>6025</v>
      </c>
      <c r="I25" s="453"/>
    </row>
    <row r="26" spans="2:9" s="167" customFormat="1" ht="34.5" customHeight="1">
      <c r="B26" s="157" t="s">
        <v>316</v>
      </c>
      <c r="C26" s="31" t="s">
        <v>317</v>
      </c>
      <c r="D26" s="714" t="s">
        <v>632</v>
      </c>
      <c r="E26" s="615">
        <v>7400</v>
      </c>
      <c r="F26" s="233">
        <v>7800</v>
      </c>
      <c r="G26" s="233">
        <v>7700</v>
      </c>
      <c r="H26" s="616">
        <v>7600</v>
      </c>
      <c r="I26" s="453"/>
    </row>
    <row r="27" spans="2:9" s="167" customFormat="1" ht="34.5" customHeight="1">
      <c r="B27" s="157" t="s">
        <v>318</v>
      </c>
      <c r="C27" s="31" t="s">
        <v>147</v>
      </c>
      <c r="D27" s="714" t="s">
        <v>633</v>
      </c>
      <c r="E27" s="615"/>
      <c r="F27" s="233"/>
      <c r="G27" s="233"/>
      <c r="H27" s="616"/>
      <c r="I27" s="453"/>
    </row>
    <row r="28" spans="2:9" s="167" customFormat="1" ht="34.5" customHeight="1">
      <c r="B28" s="159">
        <v>3</v>
      </c>
      <c r="C28" s="30" t="s">
        <v>319</v>
      </c>
      <c r="D28" s="714" t="s">
        <v>634</v>
      </c>
      <c r="E28" s="615">
        <f>E29+E30+E31+E32</f>
        <v>0</v>
      </c>
      <c r="F28" s="233">
        <f>F29+F30+F31+F32</f>
        <v>0</v>
      </c>
      <c r="G28" s="233">
        <f>G29+G30+G31+G32</f>
        <v>0</v>
      </c>
      <c r="H28" s="616">
        <f>H29+H30+H31+H32</f>
        <v>0</v>
      </c>
      <c r="I28" s="713"/>
    </row>
    <row r="29" spans="2:9" s="167" customFormat="1" ht="34.5" customHeight="1">
      <c r="B29" s="157" t="s">
        <v>320</v>
      </c>
      <c r="C29" s="31" t="s">
        <v>148</v>
      </c>
      <c r="D29" s="714" t="s">
        <v>635</v>
      </c>
      <c r="E29" s="615"/>
      <c r="F29" s="233"/>
      <c r="G29" s="233"/>
      <c r="H29" s="616"/>
      <c r="I29" s="453"/>
    </row>
    <row r="30" spans="2:9" s="167" customFormat="1" ht="34.5" customHeight="1">
      <c r="B30" s="158" t="s">
        <v>321</v>
      </c>
      <c r="C30" s="31" t="s">
        <v>149</v>
      </c>
      <c r="D30" s="714" t="s">
        <v>636</v>
      </c>
      <c r="E30" s="615"/>
      <c r="F30" s="233"/>
      <c r="G30" s="233"/>
      <c r="H30" s="616"/>
      <c r="I30" s="453"/>
    </row>
    <row r="31" spans="2:9" s="167" customFormat="1" ht="34.5" customHeight="1">
      <c r="B31" s="158" t="s">
        <v>322</v>
      </c>
      <c r="C31" s="31" t="s">
        <v>150</v>
      </c>
      <c r="D31" s="714" t="s">
        <v>637</v>
      </c>
      <c r="E31" s="615"/>
      <c r="F31" s="233"/>
      <c r="G31" s="233"/>
      <c r="H31" s="616"/>
      <c r="I31" s="453"/>
    </row>
    <row r="32" spans="2:9" s="167" customFormat="1" ht="34.5" customHeight="1">
      <c r="B32" s="158" t="s">
        <v>323</v>
      </c>
      <c r="C32" s="31" t="s">
        <v>151</v>
      </c>
      <c r="D32" s="714" t="s">
        <v>638</v>
      </c>
      <c r="E32" s="615"/>
      <c r="F32" s="233"/>
      <c r="G32" s="233"/>
      <c r="H32" s="616"/>
      <c r="I32" s="453"/>
    </row>
    <row r="33" spans="2:9" s="167" customFormat="1" ht="42.75" customHeight="1">
      <c r="B33" s="160" t="s">
        <v>324</v>
      </c>
      <c r="C33" s="30" t="s">
        <v>325</v>
      </c>
      <c r="D33" s="714" t="s">
        <v>639</v>
      </c>
      <c r="E33" s="615">
        <f>E34+E35+E36+E37+E38+E39+E40+E41+E42</f>
        <v>407</v>
      </c>
      <c r="F33" s="233">
        <f>F34+F35+F36+F37+F38+F39+F40+F41+F42</f>
        <v>407</v>
      </c>
      <c r="G33" s="233">
        <f>G34+G35+G36+G37+G38+G39+G40+G41+G42</f>
        <v>407</v>
      </c>
      <c r="H33" s="616">
        <f>H34+H35+H36+H37+H38+H39+H40+H41+H42</f>
        <v>407</v>
      </c>
      <c r="I33" s="713"/>
    </row>
    <row r="34" spans="2:9" s="167" customFormat="1" ht="34.5" customHeight="1">
      <c r="B34" s="158" t="s">
        <v>326</v>
      </c>
      <c r="C34" s="31" t="s">
        <v>152</v>
      </c>
      <c r="D34" s="714" t="s">
        <v>640</v>
      </c>
      <c r="E34" s="615"/>
      <c r="F34" s="233"/>
      <c r="G34" s="233"/>
      <c r="H34" s="616"/>
      <c r="I34" s="453"/>
    </row>
    <row r="35" spans="2:9" s="167" customFormat="1" ht="34.5" customHeight="1">
      <c r="B35" s="158" t="s">
        <v>327</v>
      </c>
      <c r="C35" s="31" t="s">
        <v>328</v>
      </c>
      <c r="D35" s="714" t="s">
        <v>641</v>
      </c>
      <c r="E35" s="615">
        <v>407</v>
      </c>
      <c r="F35" s="233">
        <v>407</v>
      </c>
      <c r="G35" s="233">
        <v>407</v>
      </c>
      <c r="H35" s="616">
        <v>407</v>
      </c>
      <c r="I35" s="453"/>
    </row>
    <row r="36" spans="2:9" s="167" customFormat="1" ht="41.25" customHeight="1">
      <c r="B36" s="158" t="s">
        <v>329</v>
      </c>
      <c r="C36" s="31" t="s">
        <v>330</v>
      </c>
      <c r="D36" s="714" t="s">
        <v>642</v>
      </c>
      <c r="E36" s="615"/>
      <c r="F36" s="233"/>
      <c r="G36" s="233"/>
      <c r="H36" s="616"/>
      <c r="I36" s="453"/>
    </row>
    <row r="37" spans="2:9" s="167" customFormat="1" ht="34.5" customHeight="1">
      <c r="B37" s="158" t="s">
        <v>331</v>
      </c>
      <c r="C37" s="31" t="s">
        <v>332</v>
      </c>
      <c r="D37" s="714" t="s">
        <v>643</v>
      </c>
      <c r="E37" s="615"/>
      <c r="F37" s="233"/>
      <c r="G37" s="233"/>
      <c r="H37" s="616"/>
      <c r="I37" s="453"/>
    </row>
    <row r="38" spans="2:9" s="167" customFormat="1" ht="34.5" customHeight="1">
      <c r="B38" s="158" t="s">
        <v>331</v>
      </c>
      <c r="C38" s="31" t="s">
        <v>333</v>
      </c>
      <c r="D38" s="714" t="s">
        <v>644</v>
      </c>
      <c r="E38" s="615"/>
      <c r="F38" s="233"/>
      <c r="G38" s="233"/>
      <c r="H38" s="616"/>
      <c r="I38" s="453"/>
    </row>
    <row r="39" spans="2:9" s="167" customFormat="1" ht="34.5" customHeight="1">
      <c r="B39" s="158" t="s">
        <v>334</v>
      </c>
      <c r="C39" s="31" t="s">
        <v>335</v>
      </c>
      <c r="D39" s="714" t="s">
        <v>645</v>
      </c>
      <c r="E39" s="615"/>
      <c r="F39" s="233"/>
      <c r="G39" s="233"/>
      <c r="H39" s="616"/>
      <c r="I39" s="453"/>
    </row>
    <row r="40" spans="2:9" s="167" customFormat="1" ht="34.5" customHeight="1">
      <c r="B40" s="158" t="s">
        <v>334</v>
      </c>
      <c r="C40" s="31" t="s">
        <v>336</v>
      </c>
      <c r="D40" s="714" t="s">
        <v>646</v>
      </c>
      <c r="E40" s="615"/>
      <c r="F40" s="233"/>
      <c r="G40" s="233"/>
      <c r="H40" s="616"/>
      <c r="I40" s="453"/>
    </row>
    <row r="41" spans="2:9" s="167" customFormat="1" ht="34.5" customHeight="1">
      <c r="B41" s="158" t="s">
        <v>337</v>
      </c>
      <c r="C41" s="31" t="s">
        <v>338</v>
      </c>
      <c r="D41" s="714" t="s">
        <v>647</v>
      </c>
      <c r="E41" s="615"/>
      <c r="F41" s="233"/>
      <c r="G41" s="233"/>
      <c r="H41" s="616"/>
      <c r="I41" s="453"/>
    </row>
    <row r="42" spans="2:9" s="167" customFormat="1" ht="34.5" customHeight="1">
      <c r="B42" s="158" t="s">
        <v>339</v>
      </c>
      <c r="C42" s="31" t="s">
        <v>340</v>
      </c>
      <c r="D42" s="714" t="s">
        <v>648</v>
      </c>
      <c r="E42" s="615"/>
      <c r="F42" s="233"/>
      <c r="G42" s="233"/>
      <c r="H42" s="616"/>
      <c r="I42" s="453"/>
    </row>
    <row r="43" spans="2:9" s="167" customFormat="1" ht="34.5" customHeight="1">
      <c r="B43" s="160">
        <v>5</v>
      </c>
      <c r="C43" s="30" t="s">
        <v>341</v>
      </c>
      <c r="D43" s="714" t="s">
        <v>649</v>
      </c>
      <c r="E43" s="615">
        <f>E44+E45+E46+E47+E48+E49+E50</f>
        <v>0</v>
      </c>
      <c r="F43" s="233">
        <f>F44+F45+F46+F47+F48+F49+F50</f>
        <v>0</v>
      </c>
      <c r="G43" s="233">
        <f>G44+G45+G46+G47+G48+G49+G50</f>
        <v>0</v>
      </c>
      <c r="H43" s="616">
        <f>H44+H45+H46+H47+H48+H49+H50</f>
        <v>0</v>
      </c>
      <c r="I43" s="453"/>
    </row>
    <row r="44" spans="2:9" s="167" customFormat="1" ht="34.5" customHeight="1">
      <c r="B44" s="158" t="s">
        <v>342</v>
      </c>
      <c r="C44" s="31" t="s">
        <v>343</v>
      </c>
      <c r="D44" s="714" t="s">
        <v>650</v>
      </c>
      <c r="E44" s="615"/>
      <c r="F44" s="233"/>
      <c r="G44" s="233"/>
      <c r="H44" s="616"/>
      <c r="I44" s="453"/>
    </row>
    <row r="45" spans="2:9" s="167" customFormat="1" ht="34.5" customHeight="1">
      <c r="B45" s="158" t="s">
        <v>344</v>
      </c>
      <c r="C45" s="31" t="s">
        <v>345</v>
      </c>
      <c r="D45" s="714" t="s">
        <v>651</v>
      </c>
      <c r="E45" s="615"/>
      <c r="F45" s="233"/>
      <c r="G45" s="233"/>
      <c r="H45" s="616"/>
      <c r="I45" s="453"/>
    </row>
    <row r="46" spans="2:9" s="167" customFormat="1" ht="34.5" customHeight="1">
      <c r="B46" s="158" t="s">
        <v>346</v>
      </c>
      <c r="C46" s="31" t="s">
        <v>347</v>
      </c>
      <c r="D46" s="714" t="s">
        <v>652</v>
      </c>
      <c r="E46" s="615"/>
      <c r="F46" s="233"/>
      <c r="G46" s="233"/>
      <c r="H46" s="616"/>
      <c r="I46" s="453"/>
    </row>
    <row r="47" spans="2:9" s="167" customFormat="1" ht="34.5" customHeight="1">
      <c r="B47" s="158" t="s">
        <v>591</v>
      </c>
      <c r="C47" s="31" t="s">
        <v>348</v>
      </c>
      <c r="D47" s="714" t="s">
        <v>653</v>
      </c>
      <c r="E47" s="615"/>
      <c r="F47" s="233"/>
      <c r="G47" s="233"/>
      <c r="H47" s="616"/>
      <c r="I47" s="453"/>
    </row>
    <row r="48" spans="2:9" s="167" customFormat="1" ht="34.5" customHeight="1">
      <c r="B48" s="158" t="s">
        <v>349</v>
      </c>
      <c r="C48" s="31" t="s">
        <v>350</v>
      </c>
      <c r="D48" s="714" t="s">
        <v>654</v>
      </c>
      <c r="E48" s="615"/>
      <c r="F48" s="233"/>
      <c r="G48" s="233"/>
      <c r="H48" s="616"/>
      <c r="I48" s="453"/>
    </row>
    <row r="49" spans="2:9" s="167" customFormat="1" ht="34.5" customHeight="1">
      <c r="B49" s="158" t="s">
        <v>351</v>
      </c>
      <c r="C49" s="31" t="s">
        <v>352</v>
      </c>
      <c r="D49" s="714" t="s">
        <v>655</v>
      </c>
      <c r="E49" s="615"/>
      <c r="F49" s="233"/>
      <c r="G49" s="233"/>
      <c r="H49" s="616"/>
      <c r="I49" s="453"/>
    </row>
    <row r="50" spans="2:9" s="167" customFormat="1" ht="34.5" customHeight="1">
      <c r="B50" s="158" t="s">
        <v>353</v>
      </c>
      <c r="C50" s="31" t="s">
        <v>354</v>
      </c>
      <c r="D50" s="714" t="s">
        <v>656</v>
      </c>
      <c r="E50" s="615"/>
      <c r="F50" s="233"/>
      <c r="G50" s="233"/>
      <c r="H50" s="616"/>
      <c r="I50" s="453"/>
    </row>
    <row r="51" spans="2:9" s="167" customFormat="1" ht="34.5" customHeight="1">
      <c r="B51" s="160">
        <v>288</v>
      </c>
      <c r="C51" s="30" t="s">
        <v>153</v>
      </c>
      <c r="D51" s="714" t="s">
        <v>657</v>
      </c>
      <c r="E51" s="615">
        <v>7600</v>
      </c>
      <c r="F51" s="233">
        <v>7600</v>
      </c>
      <c r="G51" s="233">
        <v>7690</v>
      </c>
      <c r="H51" s="616">
        <v>7690</v>
      </c>
      <c r="I51" s="453"/>
    </row>
    <row r="52" spans="2:9" s="167" customFormat="1" ht="34.5" customHeight="1">
      <c r="B52" s="160"/>
      <c r="C52" s="30" t="s">
        <v>355</v>
      </c>
      <c r="D52" s="714" t="s">
        <v>658</v>
      </c>
      <c r="E52" s="615">
        <f>E53+E60+E68+E69+E70+E71+E77+E78+E79</f>
        <v>130216</v>
      </c>
      <c r="F52" s="233">
        <f>F53+F60+F68+F69+F70+F71+F77+F78+F79</f>
        <v>130366</v>
      </c>
      <c r="G52" s="233">
        <f>G53+G60+G68+G69+G70+G71+G77+G78+G79</f>
        <v>137766</v>
      </c>
      <c r="H52" s="616">
        <f>H53+H60+H68+H69+H70+H71+H77+H78+H79</f>
        <v>133916</v>
      </c>
      <c r="I52" s="453"/>
    </row>
    <row r="53" spans="2:9" s="167" customFormat="1" ht="34.5" customHeight="1">
      <c r="B53" s="160" t="s">
        <v>154</v>
      </c>
      <c r="C53" s="30" t="s">
        <v>356</v>
      </c>
      <c r="D53" s="714" t="s">
        <v>659</v>
      </c>
      <c r="E53" s="615">
        <f>E54+E55+E56+E57+E58+E59</f>
        <v>15000</v>
      </c>
      <c r="F53" s="233">
        <f>F54+F55+F56+F57+F58+F59</f>
        <v>15100</v>
      </c>
      <c r="G53" s="233">
        <f>G54+G55+G56+G57+G58+G59</f>
        <v>15000</v>
      </c>
      <c r="H53" s="616">
        <f>H54+H55+H56+H57+H58+H59</f>
        <v>15100</v>
      </c>
      <c r="I53" s="453"/>
    </row>
    <row r="54" spans="2:9" s="167" customFormat="1" ht="34.5" customHeight="1">
      <c r="B54" s="158">
        <v>10</v>
      </c>
      <c r="C54" s="31" t="s">
        <v>357</v>
      </c>
      <c r="D54" s="714" t="s">
        <v>660</v>
      </c>
      <c r="E54" s="615">
        <v>9000</v>
      </c>
      <c r="F54" s="233">
        <v>9500</v>
      </c>
      <c r="G54" s="233">
        <v>10000</v>
      </c>
      <c r="H54" s="616">
        <v>10000</v>
      </c>
      <c r="I54" s="453"/>
    </row>
    <row r="55" spans="2:9" s="167" customFormat="1" ht="34.5" customHeight="1">
      <c r="B55" s="158">
        <v>11</v>
      </c>
      <c r="C55" s="31" t="s">
        <v>155</v>
      </c>
      <c r="D55" s="714" t="s">
        <v>661</v>
      </c>
      <c r="E55" s="615"/>
      <c r="F55" s="233"/>
      <c r="G55" s="233"/>
      <c r="H55" s="616"/>
      <c r="I55" s="453"/>
    </row>
    <row r="56" spans="2:9" s="167" customFormat="1" ht="34.5" customHeight="1">
      <c r="B56" s="158">
        <v>12</v>
      </c>
      <c r="C56" s="31" t="s">
        <v>156</v>
      </c>
      <c r="D56" s="714" t="s">
        <v>662</v>
      </c>
      <c r="E56" s="615"/>
      <c r="F56" s="233"/>
      <c r="G56" s="233"/>
      <c r="H56" s="616"/>
      <c r="I56" s="453"/>
    </row>
    <row r="57" spans="2:9" s="167" customFormat="1" ht="34.5" customHeight="1">
      <c r="B57" s="158">
        <v>13</v>
      </c>
      <c r="C57" s="31" t="s">
        <v>158</v>
      </c>
      <c r="D57" s="714" t="s">
        <v>663</v>
      </c>
      <c r="E57" s="615">
        <v>2000</v>
      </c>
      <c r="F57" s="233">
        <v>2500</v>
      </c>
      <c r="G57" s="233">
        <v>2500</v>
      </c>
      <c r="H57" s="616">
        <v>2000</v>
      </c>
      <c r="I57" s="453"/>
    </row>
    <row r="58" spans="2:9" s="167" customFormat="1" ht="34.5" customHeight="1">
      <c r="B58" s="158">
        <v>14</v>
      </c>
      <c r="C58" s="31" t="s">
        <v>358</v>
      </c>
      <c r="D58" s="714" t="s">
        <v>664</v>
      </c>
      <c r="E58" s="615">
        <v>3500</v>
      </c>
      <c r="F58" s="233">
        <v>2500</v>
      </c>
      <c r="G58" s="233">
        <v>1900</v>
      </c>
      <c r="H58" s="616">
        <v>3000</v>
      </c>
      <c r="I58" s="453"/>
    </row>
    <row r="59" spans="2:9" s="167" customFormat="1" ht="34.5" customHeight="1">
      <c r="B59" s="158">
        <v>15</v>
      </c>
      <c r="C59" s="29" t="s">
        <v>160</v>
      </c>
      <c r="D59" s="714" t="s">
        <v>665</v>
      </c>
      <c r="E59" s="615">
        <v>500</v>
      </c>
      <c r="F59" s="233">
        <v>600</v>
      </c>
      <c r="G59" s="233">
        <v>600</v>
      </c>
      <c r="H59" s="616">
        <v>100</v>
      </c>
      <c r="I59" s="453"/>
    </row>
    <row r="60" spans="2:9" s="167" customFormat="1" ht="34.5" customHeight="1">
      <c r="B60" s="160"/>
      <c r="C60" s="30" t="s">
        <v>359</v>
      </c>
      <c r="D60" s="714" t="s">
        <v>666</v>
      </c>
      <c r="E60" s="615">
        <f>E61+E62+E63+E64+E65+E66+E67</f>
        <v>77000</v>
      </c>
      <c r="F60" s="233">
        <f>F61+F62+F63+F64+F65+F66+F67</f>
        <v>75000</v>
      </c>
      <c r="G60" s="233">
        <f>G61+G62+G63+G64+G65+G66+G67</f>
        <v>79000</v>
      </c>
      <c r="H60" s="616">
        <f>H61+H62+H63+H64+H65+H66+H67</f>
        <v>80000</v>
      </c>
      <c r="I60" s="453"/>
    </row>
    <row r="61" spans="2:9" s="168" customFormat="1" ht="34.5" customHeight="1">
      <c r="B61" s="158" t="s">
        <v>360</v>
      </c>
      <c r="C61" s="31" t="s">
        <v>361</v>
      </c>
      <c r="D61" s="714" t="s">
        <v>667</v>
      </c>
      <c r="E61" s="615"/>
      <c r="F61" s="233"/>
      <c r="G61" s="233"/>
      <c r="H61" s="616"/>
      <c r="I61" s="454"/>
    </row>
    <row r="62" spans="2:9" s="168" customFormat="1" ht="34.5" customHeight="1">
      <c r="B62" s="158" t="s">
        <v>362</v>
      </c>
      <c r="C62" s="31" t="s">
        <v>703</v>
      </c>
      <c r="D62" s="714" t="s">
        <v>668</v>
      </c>
      <c r="E62" s="615"/>
      <c r="F62" s="233"/>
      <c r="G62" s="233"/>
      <c r="H62" s="616"/>
      <c r="I62" s="454"/>
    </row>
    <row r="63" spans="2:9" s="167" customFormat="1" ht="34.5" customHeight="1">
      <c r="B63" s="158" t="s">
        <v>363</v>
      </c>
      <c r="C63" s="31" t="s">
        <v>364</v>
      </c>
      <c r="D63" s="714" t="s">
        <v>669</v>
      </c>
      <c r="E63" s="615"/>
      <c r="F63" s="233"/>
      <c r="G63" s="233"/>
      <c r="H63" s="616"/>
      <c r="I63" s="453"/>
    </row>
    <row r="64" spans="2:9" s="168" customFormat="1" ht="34.5" customHeight="1">
      <c r="B64" s="158" t="s">
        <v>365</v>
      </c>
      <c r="C64" s="31" t="s">
        <v>366</v>
      </c>
      <c r="D64" s="714" t="s">
        <v>670</v>
      </c>
      <c r="E64" s="615"/>
      <c r="F64" s="233"/>
      <c r="G64" s="233"/>
      <c r="H64" s="616"/>
      <c r="I64" s="454"/>
    </row>
    <row r="65" spans="2:9" ht="34.5" customHeight="1">
      <c r="B65" s="158" t="s">
        <v>367</v>
      </c>
      <c r="C65" s="31" t="s">
        <v>368</v>
      </c>
      <c r="D65" s="714" t="s">
        <v>671</v>
      </c>
      <c r="E65" s="731">
        <v>77000</v>
      </c>
      <c r="F65" s="732">
        <v>75000</v>
      </c>
      <c r="G65" s="732">
        <v>79000</v>
      </c>
      <c r="H65" s="733">
        <v>80000</v>
      </c>
      <c r="I65" s="172"/>
    </row>
    <row r="66" spans="2:9" ht="34.5" customHeight="1">
      <c r="B66" s="158" t="s">
        <v>369</v>
      </c>
      <c r="C66" s="31" t="s">
        <v>370</v>
      </c>
      <c r="D66" s="714" t="s">
        <v>672</v>
      </c>
      <c r="E66" s="615"/>
      <c r="F66" s="233"/>
      <c r="G66" s="233"/>
      <c r="H66" s="616"/>
      <c r="I66" s="172"/>
    </row>
    <row r="67" spans="2:9" ht="34.5" customHeight="1">
      <c r="B67" s="158" t="s">
        <v>371</v>
      </c>
      <c r="C67" s="31" t="s">
        <v>372</v>
      </c>
      <c r="D67" s="714" t="s">
        <v>673</v>
      </c>
      <c r="E67" s="615"/>
      <c r="F67" s="233"/>
      <c r="G67" s="233"/>
      <c r="H67" s="616"/>
      <c r="I67" s="172"/>
    </row>
    <row r="68" spans="2:9" ht="34.5" customHeight="1">
      <c r="B68" s="160">
        <v>21</v>
      </c>
      <c r="C68" s="30" t="s">
        <v>373</v>
      </c>
      <c r="D68" s="714" t="s">
        <v>674</v>
      </c>
      <c r="E68" s="615"/>
      <c r="F68" s="233"/>
      <c r="G68" s="233"/>
      <c r="H68" s="616"/>
      <c r="I68" s="172"/>
    </row>
    <row r="69" spans="2:9" ht="34.5" customHeight="1">
      <c r="B69" s="160">
        <v>22</v>
      </c>
      <c r="C69" s="30" t="s">
        <v>374</v>
      </c>
      <c r="D69" s="714" t="s">
        <v>675</v>
      </c>
      <c r="E69" s="615">
        <v>16000</v>
      </c>
      <c r="F69" s="233">
        <v>15500</v>
      </c>
      <c r="G69" s="233">
        <v>15500</v>
      </c>
      <c r="H69" s="616">
        <v>15700</v>
      </c>
      <c r="I69" s="172"/>
    </row>
    <row r="70" spans="2:9" ht="34.5" customHeight="1">
      <c r="B70" s="160">
        <v>236</v>
      </c>
      <c r="C70" s="30" t="s">
        <v>375</v>
      </c>
      <c r="D70" s="714" t="s">
        <v>676</v>
      </c>
      <c r="E70" s="615"/>
      <c r="F70" s="233"/>
      <c r="G70" s="233"/>
      <c r="H70" s="616"/>
      <c r="I70" s="172"/>
    </row>
    <row r="71" spans="2:9" ht="34.5" customHeight="1">
      <c r="B71" s="160" t="s">
        <v>376</v>
      </c>
      <c r="C71" s="30" t="s">
        <v>377</v>
      </c>
      <c r="D71" s="714" t="s">
        <v>677</v>
      </c>
      <c r="E71" s="615">
        <f>E72+E73+E74+E75+E76</f>
        <v>0</v>
      </c>
      <c r="F71" s="233">
        <f>F72+F73+F74+F75+F76</f>
        <v>0</v>
      </c>
      <c r="G71" s="233">
        <f>G72+G73+G74+G75+G76</f>
        <v>1300</v>
      </c>
      <c r="H71" s="616">
        <f>H72+H73+H74+H75+H76</f>
        <v>550</v>
      </c>
      <c r="I71" s="172"/>
    </row>
    <row r="72" spans="2:9" ht="34.5" customHeight="1">
      <c r="B72" s="158" t="s">
        <v>378</v>
      </c>
      <c r="C72" s="31" t="s">
        <v>379</v>
      </c>
      <c r="D72" s="714" t="s">
        <v>678</v>
      </c>
      <c r="E72" s="615"/>
      <c r="F72" s="233"/>
      <c r="G72" s="233"/>
      <c r="H72" s="616"/>
      <c r="I72" s="172"/>
    </row>
    <row r="73" spans="2:9" ht="34.5" customHeight="1">
      <c r="B73" s="158" t="s">
        <v>380</v>
      </c>
      <c r="C73" s="31" t="s">
        <v>381</v>
      </c>
      <c r="D73" s="714" t="s">
        <v>679</v>
      </c>
      <c r="E73" s="615"/>
      <c r="F73" s="233"/>
      <c r="G73" s="233"/>
      <c r="H73" s="616"/>
      <c r="I73" s="172"/>
    </row>
    <row r="74" spans="2:9" ht="34.5" customHeight="1">
      <c r="B74" s="158" t="s">
        <v>382</v>
      </c>
      <c r="C74" s="31" t="s">
        <v>383</v>
      </c>
      <c r="D74" s="714" t="s">
        <v>680</v>
      </c>
      <c r="E74" s="615">
        <v>0</v>
      </c>
      <c r="F74" s="233">
        <v>0</v>
      </c>
      <c r="G74" s="233">
        <v>1300</v>
      </c>
      <c r="H74" s="616">
        <v>550</v>
      </c>
      <c r="I74" s="172"/>
    </row>
    <row r="75" spans="2:9" ht="34.5" customHeight="1">
      <c r="B75" s="158" t="s">
        <v>384</v>
      </c>
      <c r="C75" s="31" t="s">
        <v>385</v>
      </c>
      <c r="D75" s="714" t="s">
        <v>681</v>
      </c>
      <c r="E75" s="615"/>
      <c r="F75" s="233"/>
      <c r="G75" s="233"/>
      <c r="H75" s="616"/>
      <c r="I75" s="172"/>
    </row>
    <row r="76" spans="2:9" ht="34.5" customHeight="1">
      <c r="B76" s="158" t="s">
        <v>386</v>
      </c>
      <c r="C76" s="31" t="s">
        <v>387</v>
      </c>
      <c r="D76" s="714" t="s">
        <v>682</v>
      </c>
      <c r="E76" s="615"/>
      <c r="F76" s="233"/>
      <c r="G76" s="233"/>
      <c r="H76" s="616"/>
      <c r="I76" s="172"/>
    </row>
    <row r="77" spans="2:9" ht="34.5" customHeight="1">
      <c r="B77" s="160">
        <v>24</v>
      </c>
      <c r="C77" s="30" t="s">
        <v>388</v>
      </c>
      <c r="D77" s="714" t="s">
        <v>683</v>
      </c>
      <c r="E77" s="731">
        <v>21416</v>
      </c>
      <c r="F77" s="732">
        <v>23966</v>
      </c>
      <c r="G77" s="732">
        <v>26166</v>
      </c>
      <c r="H77" s="733">
        <v>21566</v>
      </c>
      <c r="I77" s="172"/>
    </row>
    <row r="78" spans="2:9" ht="34.5" customHeight="1">
      <c r="B78" s="160">
        <v>27</v>
      </c>
      <c r="C78" s="30" t="s">
        <v>389</v>
      </c>
      <c r="D78" s="714" t="s">
        <v>684</v>
      </c>
      <c r="E78" s="615"/>
      <c r="F78" s="697"/>
      <c r="G78" s="697"/>
      <c r="H78" s="698"/>
      <c r="I78" s="172"/>
    </row>
    <row r="79" spans="2:9" ht="34.5" customHeight="1">
      <c r="B79" s="160" t="s">
        <v>390</v>
      </c>
      <c r="C79" s="30" t="s">
        <v>391</v>
      </c>
      <c r="D79" s="714" t="s">
        <v>685</v>
      </c>
      <c r="E79" s="615">
        <v>800</v>
      </c>
      <c r="F79" s="233">
        <v>800</v>
      </c>
      <c r="G79" s="233">
        <v>800</v>
      </c>
      <c r="H79" s="616">
        <v>1000</v>
      </c>
      <c r="I79" s="172"/>
    </row>
    <row r="80" spans="2:11" ht="34.5" customHeight="1">
      <c r="B80" s="160"/>
      <c r="C80" s="30" t="s">
        <v>392</v>
      </c>
      <c r="D80" s="714" t="s">
        <v>686</v>
      </c>
      <c r="E80" s="615">
        <f>E11+E12+E51+E52</f>
        <v>256486</v>
      </c>
      <c r="F80" s="233">
        <f>F11+F12+F51+F52</f>
        <v>259690</v>
      </c>
      <c r="G80" s="233">
        <f>G11+G12+G51+G52</f>
        <v>267920</v>
      </c>
      <c r="H80" s="616">
        <f>H11+H12+H51+H52</f>
        <v>267030</v>
      </c>
      <c r="I80" s="172"/>
      <c r="K80" s="613"/>
    </row>
    <row r="81" spans="2:17" ht="34.5" customHeight="1">
      <c r="B81" s="160">
        <v>88</v>
      </c>
      <c r="C81" s="30" t="s">
        <v>164</v>
      </c>
      <c r="D81" s="714" t="s">
        <v>687</v>
      </c>
      <c r="E81" s="731">
        <v>126900</v>
      </c>
      <c r="F81" s="732">
        <v>126800</v>
      </c>
      <c r="G81" s="732">
        <v>126000</v>
      </c>
      <c r="H81" s="733">
        <v>126500</v>
      </c>
      <c r="I81" s="172"/>
      <c r="L81" s="613"/>
      <c r="M81" s="613"/>
      <c r="N81" s="613"/>
      <c r="O81" s="613"/>
      <c r="P81" s="613"/>
      <c r="Q81" s="613"/>
    </row>
    <row r="82" spans="2:9" ht="34.5" customHeight="1">
      <c r="B82" s="160"/>
      <c r="C82" s="30" t="s">
        <v>45</v>
      </c>
      <c r="D82" s="717"/>
      <c r="E82" s="715"/>
      <c r="F82" s="697"/>
      <c r="G82" s="697"/>
      <c r="H82" s="698"/>
      <c r="I82" s="172"/>
    </row>
    <row r="83" spans="2:9" ht="34.5" customHeight="1">
      <c r="B83" s="160"/>
      <c r="C83" s="30" t="s">
        <v>393</v>
      </c>
      <c r="D83" s="714" t="s">
        <v>394</v>
      </c>
      <c r="E83" s="615">
        <f>E84+E93-E94+E95+E96-E98+E99+E102-E103</f>
        <v>166923</v>
      </c>
      <c r="F83" s="233">
        <f>F84+F93-F94+F95+F96-F98+F99+F102-F103</f>
        <v>164194</v>
      </c>
      <c r="G83" s="233">
        <f>G84+G93-G94+G95+G96-G98+G99+G102-G103</f>
        <v>176272</v>
      </c>
      <c r="H83" s="616">
        <f>H84+H93-H94+H95+H96-H98+H99+H102-H103</f>
        <v>169406</v>
      </c>
      <c r="I83" s="172"/>
    </row>
    <row r="84" spans="2:9" ht="34.5" customHeight="1">
      <c r="B84" s="160">
        <v>30</v>
      </c>
      <c r="C84" s="30" t="s">
        <v>395</v>
      </c>
      <c r="D84" s="714" t="s">
        <v>396</v>
      </c>
      <c r="E84" s="615">
        <f>E85+E86+E87+E88+E89+E90+E91+E92</f>
        <v>168902</v>
      </c>
      <c r="F84" s="233">
        <f>F85+F86+F87+F88+F89+F90+F91+F92</f>
        <v>168902</v>
      </c>
      <c r="G84" s="233">
        <f>G85+G86+G87+G88+G89+G90+G91+G92</f>
        <v>168902</v>
      </c>
      <c r="H84" s="616">
        <f>H85+H86+H87+H88+H89+H90+H91+H92</f>
        <v>168902</v>
      </c>
      <c r="I84" s="172"/>
    </row>
    <row r="85" spans="2:9" ht="34.5" customHeight="1">
      <c r="B85" s="158">
        <v>300</v>
      </c>
      <c r="C85" s="31" t="s">
        <v>165</v>
      </c>
      <c r="D85" s="714" t="s">
        <v>397</v>
      </c>
      <c r="E85" s="615"/>
      <c r="F85" s="233"/>
      <c r="G85" s="233"/>
      <c r="H85" s="616"/>
      <c r="I85" s="172"/>
    </row>
    <row r="86" spans="2:9" ht="34.5" customHeight="1">
      <c r="B86" s="158">
        <v>301</v>
      </c>
      <c r="C86" s="31" t="s">
        <v>398</v>
      </c>
      <c r="D86" s="714" t="s">
        <v>399</v>
      </c>
      <c r="E86" s="615"/>
      <c r="F86" s="233"/>
      <c r="G86" s="233"/>
      <c r="H86" s="616"/>
      <c r="I86" s="172"/>
    </row>
    <row r="87" spans="2:9" ht="34.5" customHeight="1">
      <c r="B87" s="158">
        <v>302</v>
      </c>
      <c r="C87" s="31" t="s">
        <v>166</v>
      </c>
      <c r="D87" s="714" t="s">
        <v>400</v>
      </c>
      <c r="E87" s="615"/>
      <c r="F87" s="233"/>
      <c r="G87" s="233"/>
      <c r="H87" s="616"/>
      <c r="I87" s="172"/>
    </row>
    <row r="88" spans="2:9" ht="34.5" customHeight="1">
      <c r="B88" s="158">
        <v>303</v>
      </c>
      <c r="C88" s="31" t="s">
        <v>167</v>
      </c>
      <c r="D88" s="714" t="s">
        <v>401</v>
      </c>
      <c r="E88" s="710">
        <v>166772</v>
      </c>
      <c r="F88" s="233">
        <v>166772</v>
      </c>
      <c r="G88" s="233">
        <v>166772</v>
      </c>
      <c r="H88" s="739">
        <v>166772</v>
      </c>
      <c r="I88" s="172"/>
    </row>
    <row r="89" spans="2:9" ht="34.5" customHeight="1">
      <c r="B89" s="158">
        <v>304</v>
      </c>
      <c r="C89" s="31" t="s">
        <v>168</v>
      </c>
      <c r="D89" s="714" t="s">
        <v>402</v>
      </c>
      <c r="E89" s="615"/>
      <c r="F89" s="233"/>
      <c r="G89" s="233"/>
      <c r="H89" s="616"/>
      <c r="I89" s="172"/>
    </row>
    <row r="90" spans="2:9" ht="34.5" customHeight="1">
      <c r="B90" s="158">
        <v>305</v>
      </c>
      <c r="C90" s="31" t="s">
        <v>169</v>
      </c>
      <c r="D90" s="714" t="s">
        <v>403</v>
      </c>
      <c r="E90" s="615"/>
      <c r="F90" s="233"/>
      <c r="G90" s="233"/>
      <c r="H90" s="616"/>
      <c r="I90" s="172"/>
    </row>
    <row r="91" spans="2:9" ht="34.5" customHeight="1">
      <c r="B91" s="158">
        <v>306</v>
      </c>
      <c r="C91" s="31" t="s">
        <v>170</v>
      </c>
      <c r="D91" s="714" t="s">
        <v>404</v>
      </c>
      <c r="E91" s="615"/>
      <c r="F91" s="233"/>
      <c r="G91" s="233"/>
      <c r="H91" s="616"/>
      <c r="I91" s="172"/>
    </row>
    <row r="92" spans="2:9" ht="34.5" customHeight="1">
      <c r="B92" s="158">
        <v>309</v>
      </c>
      <c r="C92" s="31" t="s">
        <v>171</v>
      </c>
      <c r="D92" s="714" t="s">
        <v>405</v>
      </c>
      <c r="E92" s="615">
        <v>2130</v>
      </c>
      <c r="F92" s="233">
        <v>2130</v>
      </c>
      <c r="G92" s="233">
        <v>2130</v>
      </c>
      <c r="H92" s="616">
        <v>2130</v>
      </c>
      <c r="I92" s="172"/>
    </row>
    <row r="93" spans="2:9" ht="34.5" customHeight="1">
      <c r="B93" s="160">
        <v>31</v>
      </c>
      <c r="C93" s="30" t="s">
        <v>406</v>
      </c>
      <c r="D93" s="714" t="s">
        <v>407</v>
      </c>
      <c r="E93" s="615"/>
      <c r="F93" s="233"/>
      <c r="G93" s="233"/>
      <c r="H93" s="616"/>
      <c r="I93" s="172"/>
    </row>
    <row r="94" spans="2:9" ht="34.5" customHeight="1">
      <c r="B94" s="160" t="s">
        <v>408</v>
      </c>
      <c r="C94" s="30" t="s">
        <v>409</v>
      </c>
      <c r="D94" s="714" t="s">
        <v>410</v>
      </c>
      <c r="E94" s="615"/>
      <c r="F94" s="233"/>
      <c r="G94" s="233"/>
      <c r="H94" s="616"/>
      <c r="I94" s="172"/>
    </row>
    <row r="95" spans="2:9" ht="34.5" customHeight="1">
      <c r="B95" s="160">
        <v>32</v>
      </c>
      <c r="C95" s="30" t="s">
        <v>172</v>
      </c>
      <c r="D95" s="714" t="s">
        <v>411</v>
      </c>
      <c r="E95" s="615"/>
      <c r="F95" s="233"/>
      <c r="G95" s="233"/>
      <c r="H95" s="616"/>
      <c r="I95" s="172"/>
    </row>
    <row r="96" spans="2:9" ht="57.75" customHeight="1">
      <c r="B96" s="160">
        <v>330</v>
      </c>
      <c r="C96" s="30" t="s">
        <v>412</v>
      </c>
      <c r="D96" s="714" t="s">
        <v>413</v>
      </c>
      <c r="E96" s="615"/>
      <c r="F96" s="233"/>
      <c r="G96" s="233"/>
      <c r="H96" s="616"/>
      <c r="I96" s="172"/>
    </row>
    <row r="97" spans="2:9" ht="63" customHeight="1">
      <c r="B97" s="160" t="s">
        <v>173</v>
      </c>
      <c r="C97" s="30" t="s">
        <v>414</v>
      </c>
      <c r="D97" s="714" t="s">
        <v>415</v>
      </c>
      <c r="E97" s="615"/>
      <c r="F97" s="233"/>
      <c r="G97" s="233"/>
      <c r="H97" s="616"/>
      <c r="I97" s="172"/>
    </row>
    <row r="98" spans="2:9" ht="62.25" customHeight="1">
      <c r="B98" s="160" t="s">
        <v>173</v>
      </c>
      <c r="C98" s="30" t="s">
        <v>416</v>
      </c>
      <c r="D98" s="714" t="s">
        <v>417</v>
      </c>
      <c r="E98" s="615"/>
      <c r="F98" s="233"/>
      <c r="G98" s="233"/>
      <c r="H98" s="616"/>
      <c r="I98" s="172"/>
    </row>
    <row r="99" spans="2:9" ht="34.5" customHeight="1">
      <c r="B99" s="160">
        <v>34</v>
      </c>
      <c r="C99" s="30" t="s">
        <v>418</v>
      </c>
      <c r="D99" s="714" t="s">
        <v>419</v>
      </c>
      <c r="E99" s="615">
        <f>E100+E101</f>
        <v>621</v>
      </c>
      <c r="F99" s="233">
        <f>F100+F101</f>
        <v>621</v>
      </c>
      <c r="G99" s="233">
        <f>G100+G101</f>
        <v>7370</v>
      </c>
      <c r="H99" s="616">
        <f>H100+H101</f>
        <v>504</v>
      </c>
      <c r="I99" s="172"/>
    </row>
    <row r="100" spans="2:9" ht="34.5" customHeight="1">
      <c r="B100" s="158">
        <v>340</v>
      </c>
      <c r="C100" s="31" t="s">
        <v>420</v>
      </c>
      <c r="D100" s="714" t="s">
        <v>421</v>
      </c>
      <c r="E100" s="615">
        <v>621</v>
      </c>
      <c r="F100" s="233">
        <v>621</v>
      </c>
      <c r="G100" s="233">
        <v>621</v>
      </c>
      <c r="H100" s="616"/>
      <c r="I100" s="172"/>
    </row>
    <row r="101" spans="2:9" ht="34.5" customHeight="1">
      <c r="B101" s="158">
        <v>341</v>
      </c>
      <c r="C101" s="31" t="s">
        <v>422</v>
      </c>
      <c r="D101" s="714" t="s">
        <v>423</v>
      </c>
      <c r="E101" s="615"/>
      <c r="F101" s="233"/>
      <c r="G101" s="233">
        <v>6749</v>
      </c>
      <c r="H101" s="616">
        <v>504</v>
      </c>
      <c r="I101" s="172"/>
    </row>
    <row r="102" spans="2:9" ht="34.5" customHeight="1">
      <c r="B102" s="160"/>
      <c r="C102" s="30" t="s">
        <v>424</v>
      </c>
      <c r="D102" s="714" t="s">
        <v>425</v>
      </c>
      <c r="E102" s="615"/>
      <c r="F102" s="233"/>
      <c r="G102" s="233"/>
      <c r="H102" s="616"/>
      <c r="I102" s="172"/>
    </row>
    <row r="103" spans="2:9" ht="34.5" customHeight="1">
      <c r="B103" s="160">
        <v>35</v>
      </c>
      <c r="C103" s="30" t="s">
        <v>426</v>
      </c>
      <c r="D103" s="714" t="s">
        <v>427</v>
      </c>
      <c r="E103" s="710">
        <f>E104+E105</f>
        <v>2600</v>
      </c>
      <c r="F103" s="233">
        <v>5329</v>
      </c>
      <c r="G103" s="233"/>
      <c r="H103" s="616"/>
      <c r="I103" s="172"/>
    </row>
    <row r="104" spans="2:9" ht="34.5" customHeight="1">
      <c r="B104" s="158">
        <v>350</v>
      </c>
      <c r="C104" s="31" t="s">
        <v>428</v>
      </c>
      <c r="D104" s="714" t="s">
        <v>429</v>
      </c>
      <c r="E104" s="615"/>
      <c r="F104" s="233"/>
      <c r="G104" s="233"/>
      <c r="H104" s="616"/>
      <c r="I104" s="172"/>
    </row>
    <row r="105" spans="2:9" ht="34.5" customHeight="1">
      <c r="B105" s="158">
        <v>351</v>
      </c>
      <c r="C105" s="31" t="s">
        <v>430</v>
      </c>
      <c r="D105" s="714" t="s">
        <v>431</v>
      </c>
      <c r="E105" s="615">
        <v>2600</v>
      </c>
      <c r="F105" s="233">
        <v>550</v>
      </c>
      <c r="G105" s="233"/>
      <c r="H105" s="616"/>
      <c r="I105" s="172"/>
    </row>
    <row r="106" spans="2:9" ht="34.5" customHeight="1">
      <c r="B106" s="160"/>
      <c r="C106" s="30" t="s">
        <v>432</v>
      </c>
      <c r="D106" s="714" t="s">
        <v>433</v>
      </c>
      <c r="E106" s="615">
        <f>E107+E114</f>
        <v>18300</v>
      </c>
      <c r="F106" s="233">
        <f>F107+F114</f>
        <v>20100</v>
      </c>
      <c r="G106" s="233">
        <f>G107+G114</f>
        <v>18000</v>
      </c>
      <c r="H106" s="616">
        <f>H107+H114</f>
        <v>18300</v>
      </c>
      <c r="I106" s="172"/>
    </row>
    <row r="107" spans="2:9" ht="34.5" customHeight="1">
      <c r="B107" s="160">
        <v>40</v>
      </c>
      <c r="C107" s="30" t="s">
        <v>434</v>
      </c>
      <c r="D107" s="714" t="s">
        <v>435</v>
      </c>
      <c r="E107" s="615">
        <f>E108+E109+E110+E111+E112+E113</f>
        <v>18300</v>
      </c>
      <c r="F107" s="233">
        <f>F108+F109+F110+F111+F112+F113</f>
        <v>20100</v>
      </c>
      <c r="G107" s="233">
        <f>G108+G109+G110+G111+G112+G113</f>
        <v>18000</v>
      </c>
      <c r="H107" s="616">
        <f>H108+H109+H110+H111+H112+H113</f>
        <v>18300</v>
      </c>
      <c r="I107" s="172"/>
    </row>
    <row r="108" spans="2:9" ht="34.5" customHeight="1">
      <c r="B108" s="158">
        <v>400</v>
      </c>
      <c r="C108" s="31" t="s">
        <v>174</v>
      </c>
      <c r="D108" s="714" t="s">
        <v>436</v>
      </c>
      <c r="E108" s="615"/>
      <c r="F108" s="233"/>
      <c r="G108" s="233"/>
      <c r="H108" s="616"/>
      <c r="I108" s="172"/>
    </row>
    <row r="109" spans="2:9" ht="34.5" customHeight="1">
      <c r="B109" s="158">
        <v>401</v>
      </c>
      <c r="C109" s="31" t="s">
        <v>437</v>
      </c>
      <c r="D109" s="714" t="s">
        <v>438</v>
      </c>
      <c r="E109" s="615"/>
      <c r="F109" s="233"/>
      <c r="G109" s="233"/>
      <c r="H109" s="616"/>
      <c r="I109" s="172"/>
    </row>
    <row r="110" spans="2:9" ht="34.5" customHeight="1">
      <c r="B110" s="158">
        <v>403</v>
      </c>
      <c r="C110" s="31" t="s">
        <v>175</v>
      </c>
      <c r="D110" s="714" t="s">
        <v>439</v>
      </c>
      <c r="E110" s="615"/>
      <c r="F110" s="233"/>
      <c r="G110" s="233"/>
      <c r="H110" s="616"/>
      <c r="I110" s="172"/>
    </row>
    <row r="111" spans="2:9" ht="34.5" customHeight="1">
      <c r="B111" s="158">
        <v>404</v>
      </c>
      <c r="C111" s="31" t="s">
        <v>176</v>
      </c>
      <c r="D111" s="714" t="s">
        <v>440</v>
      </c>
      <c r="E111" s="615">
        <v>6500</v>
      </c>
      <c r="F111" s="233">
        <v>7100</v>
      </c>
      <c r="G111" s="233">
        <v>7000</v>
      </c>
      <c r="H111" s="616">
        <v>6500</v>
      </c>
      <c r="I111" s="172"/>
    </row>
    <row r="112" spans="2:9" ht="34.5" customHeight="1">
      <c r="B112" s="158">
        <v>405</v>
      </c>
      <c r="C112" s="31" t="s">
        <v>441</v>
      </c>
      <c r="D112" s="714" t="s">
        <v>442</v>
      </c>
      <c r="E112" s="615">
        <v>7000</v>
      </c>
      <c r="F112" s="233">
        <v>9000</v>
      </c>
      <c r="G112" s="233">
        <v>7000</v>
      </c>
      <c r="H112" s="616">
        <v>7000</v>
      </c>
      <c r="I112" s="172"/>
    </row>
    <row r="113" spans="2:9" ht="34.5" customHeight="1">
      <c r="B113" s="158" t="s">
        <v>177</v>
      </c>
      <c r="C113" s="31" t="s">
        <v>178</v>
      </c>
      <c r="D113" s="714" t="s">
        <v>443</v>
      </c>
      <c r="E113" s="615">
        <v>4800</v>
      </c>
      <c r="F113" s="233">
        <v>4000</v>
      </c>
      <c r="G113" s="233">
        <v>4000</v>
      </c>
      <c r="H113" s="616">
        <v>4800</v>
      </c>
      <c r="I113" s="172"/>
    </row>
    <row r="114" spans="2:9" ht="34.5" customHeight="1">
      <c r="B114" s="160">
        <v>41</v>
      </c>
      <c r="C114" s="30" t="s">
        <v>444</v>
      </c>
      <c r="D114" s="714" t="s">
        <v>445</v>
      </c>
      <c r="E114" s="615">
        <f>E115+E116+E117+E118+E119+E120+E121+E122</f>
        <v>0</v>
      </c>
      <c r="F114" s="233">
        <f>F115+F116+F117+F118+F119+F120+F121+F122</f>
        <v>0</v>
      </c>
      <c r="G114" s="233">
        <f>G115+G116+G117+G118+G119+G120+G121+G122</f>
        <v>0</v>
      </c>
      <c r="H114" s="616">
        <f>H115+H116+H117+H118+H119+H120+H121+H122</f>
        <v>0</v>
      </c>
      <c r="I114" s="172"/>
    </row>
    <row r="115" spans="2:9" ht="34.5" customHeight="1">
      <c r="B115" s="158">
        <v>410</v>
      </c>
      <c r="C115" s="31" t="s">
        <v>179</v>
      </c>
      <c r="D115" s="714" t="s">
        <v>446</v>
      </c>
      <c r="E115" s="615"/>
      <c r="F115" s="233"/>
      <c r="G115" s="233"/>
      <c r="H115" s="616"/>
      <c r="I115" s="172"/>
    </row>
    <row r="116" spans="2:9" ht="34.5" customHeight="1">
      <c r="B116" s="158">
        <v>411</v>
      </c>
      <c r="C116" s="31" t="s">
        <v>180</v>
      </c>
      <c r="D116" s="714" t="s">
        <v>447</v>
      </c>
      <c r="E116" s="615"/>
      <c r="F116" s="233"/>
      <c r="G116" s="233"/>
      <c r="H116" s="616"/>
      <c r="I116" s="172"/>
    </row>
    <row r="117" spans="2:9" ht="34.5" customHeight="1">
      <c r="B117" s="158">
        <v>412</v>
      </c>
      <c r="C117" s="31" t="s">
        <v>448</v>
      </c>
      <c r="D117" s="714" t="s">
        <v>449</v>
      </c>
      <c r="E117" s="615"/>
      <c r="F117" s="233"/>
      <c r="G117" s="233"/>
      <c r="H117" s="616"/>
      <c r="I117" s="172"/>
    </row>
    <row r="118" spans="2:9" ht="34.5" customHeight="1">
      <c r="B118" s="158">
        <v>413</v>
      </c>
      <c r="C118" s="31" t="s">
        <v>450</v>
      </c>
      <c r="D118" s="714" t="s">
        <v>451</v>
      </c>
      <c r="E118" s="615"/>
      <c r="F118" s="233"/>
      <c r="G118" s="233"/>
      <c r="H118" s="616"/>
      <c r="I118" s="172"/>
    </row>
    <row r="119" spans="2:9" ht="34.5" customHeight="1">
      <c r="B119" s="158">
        <v>414</v>
      </c>
      <c r="C119" s="31" t="s">
        <v>452</v>
      </c>
      <c r="D119" s="714" t="s">
        <v>453</v>
      </c>
      <c r="E119" s="615"/>
      <c r="F119" s="233"/>
      <c r="G119" s="233"/>
      <c r="H119" s="616"/>
      <c r="I119" s="172"/>
    </row>
    <row r="120" spans="2:9" ht="34.5" customHeight="1">
      <c r="B120" s="158">
        <v>415</v>
      </c>
      <c r="C120" s="31" t="s">
        <v>454</v>
      </c>
      <c r="D120" s="714" t="s">
        <v>455</v>
      </c>
      <c r="E120" s="615"/>
      <c r="F120" s="233"/>
      <c r="G120" s="233"/>
      <c r="H120" s="616"/>
      <c r="I120" s="172"/>
    </row>
    <row r="121" spans="2:9" ht="34.5" customHeight="1">
      <c r="B121" s="158">
        <v>416</v>
      </c>
      <c r="C121" s="31" t="s">
        <v>456</v>
      </c>
      <c r="D121" s="714" t="s">
        <v>457</v>
      </c>
      <c r="E121" s="615"/>
      <c r="F121" s="233"/>
      <c r="G121" s="233"/>
      <c r="H121" s="616"/>
      <c r="I121" s="172"/>
    </row>
    <row r="122" spans="2:9" ht="34.5" customHeight="1">
      <c r="B122" s="158">
        <v>419</v>
      </c>
      <c r="C122" s="31" t="s">
        <v>458</v>
      </c>
      <c r="D122" s="714" t="s">
        <v>459</v>
      </c>
      <c r="E122" s="615"/>
      <c r="F122" s="233"/>
      <c r="G122" s="233"/>
      <c r="H122" s="616"/>
      <c r="I122" s="172"/>
    </row>
    <row r="123" spans="2:9" ht="34.5" customHeight="1">
      <c r="B123" s="160">
        <v>498</v>
      </c>
      <c r="C123" s="30" t="s">
        <v>460</v>
      </c>
      <c r="D123" s="714" t="s">
        <v>461</v>
      </c>
      <c r="E123" s="615"/>
      <c r="F123" s="233"/>
      <c r="G123" s="233"/>
      <c r="H123" s="616"/>
      <c r="I123" s="172"/>
    </row>
    <row r="124" spans="2:9" ht="34.5" customHeight="1">
      <c r="B124" s="160" t="s">
        <v>462</v>
      </c>
      <c r="C124" s="30" t="s">
        <v>463</v>
      </c>
      <c r="D124" s="714" t="s">
        <v>464</v>
      </c>
      <c r="E124" s="615">
        <f>E125+E132+E133+E141+E142+E143+E144</f>
        <v>71263</v>
      </c>
      <c r="F124" s="233">
        <f>F125+F132+F133+F141+F142+F143+F144</f>
        <v>75396</v>
      </c>
      <c r="G124" s="233">
        <f>G125+G132+G133+G141+G142+G143+G144</f>
        <v>73648</v>
      </c>
      <c r="H124" s="616">
        <f>H125+H132+H133+H141+H142+H143+H144</f>
        <v>79324</v>
      </c>
      <c r="I124" s="172"/>
    </row>
    <row r="125" spans="2:9" ht="34.5" customHeight="1">
      <c r="B125" s="160">
        <v>42</v>
      </c>
      <c r="C125" s="30" t="s">
        <v>465</v>
      </c>
      <c r="D125" s="714" t="s">
        <v>466</v>
      </c>
      <c r="E125" s="615">
        <f>E126+E127+E128+E129+E130+E131</f>
        <v>0</v>
      </c>
      <c r="F125" s="233">
        <f>F126+F127+F128+F129+F130+F131</f>
        <v>0</v>
      </c>
      <c r="G125" s="233">
        <f>G126+G127+G128+G129+G130+G131</f>
        <v>0</v>
      </c>
      <c r="H125" s="616">
        <f>H126+H127+H128+H129+H130+H131</f>
        <v>0</v>
      </c>
      <c r="I125" s="172"/>
    </row>
    <row r="126" spans="2:9" ht="34.5" customHeight="1">
      <c r="B126" s="158">
        <v>420</v>
      </c>
      <c r="C126" s="31" t="s">
        <v>467</v>
      </c>
      <c r="D126" s="714" t="s">
        <v>468</v>
      </c>
      <c r="E126" s="615"/>
      <c r="F126" s="233"/>
      <c r="G126" s="233"/>
      <c r="H126" s="616"/>
      <c r="I126" s="172"/>
    </row>
    <row r="127" spans="2:9" ht="34.5" customHeight="1">
      <c r="B127" s="158">
        <v>421</v>
      </c>
      <c r="C127" s="31" t="s">
        <v>469</v>
      </c>
      <c r="D127" s="714" t="s">
        <v>470</v>
      </c>
      <c r="E127" s="615"/>
      <c r="F127" s="233"/>
      <c r="G127" s="233"/>
      <c r="H127" s="616"/>
      <c r="I127" s="172"/>
    </row>
    <row r="128" spans="2:9" ht="34.5" customHeight="1">
      <c r="B128" s="158">
        <v>422</v>
      </c>
      <c r="C128" s="31" t="s">
        <v>383</v>
      </c>
      <c r="D128" s="714" t="s">
        <v>471</v>
      </c>
      <c r="E128" s="615"/>
      <c r="F128" s="233"/>
      <c r="G128" s="233"/>
      <c r="H128" s="616"/>
      <c r="I128" s="172"/>
    </row>
    <row r="129" spans="2:8" ht="34.5" customHeight="1">
      <c r="B129" s="158">
        <v>423</v>
      </c>
      <c r="C129" s="31" t="s">
        <v>385</v>
      </c>
      <c r="D129" s="714" t="s">
        <v>472</v>
      </c>
      <c r="E129" s="615"/>
      <c r="F129" s="233"/>
      <c r="G129" s="233"/>
      <c r="H129" s="616"/>
    </row>
    <row r="130" spans="2:8" ht="34.5" customHeight="1">
      <c r="B130" s="158">
        <v>427</v>
      </c>
      <c r="C130" s="31" t="s">
        <v>473</v>
      </c>
      <c r="D130" s="714" t="s">
        <v>474</v>
      </c>
      <c r="E130" s="615"/>
      <c r="F130" s="233"/>
      <c r="G130" s="233"/>
      <c r="H130" s="616"/>
    </row>
    <row r="131" spans="2:8" ht="34.5" customHeight="1">
      <c r="B131" s="158" t="s">
        <v>475</v>
      </c>
      <c r="C131" s="31" t="s">
        <v>476</v>
      </c>
      <c r="D131" s="714" t="s">
        <v>477</v>
      </c>
      <c r="E131" s="615"/>
      <c r="F131" s="233"/>
      <c r="G131" s="233"/>
      <c r="H131" s="616"/>
    </row>
    <row r="132" spans="2:8" ht="34.5" customHeight="1">
      <c r="B132" s="160">
        <v>430</v>
      </c>
      <c r="C132" s="30" t="s">
        <v>478</v>
      </c>
      <c r="D132" s="714" t="s">
        <v>479</v>
      </c>
      <c r="E132" s="731">
        <v>2500</v>
      </c>
      <c r="F132" s="732">
        <v>500</v>
      </c>
      <c r="G132" s="732">
        <v>500</v>
      </c>
      <c r="H132" s="733">
        <v>500</v>
      </c>
    </row>
    <row r="133" spans="2:8" ht="34.5" customHeight="1">
      <c r="B133" s="160" t="s">
        <v>480</v>
      </c>
      <c r="C133" s="30" t="s">
        <v>481</v>
      </c>
      <c r="D133" s="714" t="s">
        <v>482</v>
      </c>
      <c r="E133" s="615">
        <f>E134+E135+E136+E137+E138+E139+E140</f>
        <v>12363</v>
      </c>
      <c r="F133" s="233">
        <f>F134+F135+F136+F137+F138+F139+F140</f>
        <v>18390</v>
      </c>
      <c r="G133" s="233">
        <f>G134+G135+G136+G137+G138+G139+G140</f>
        <v>16648</v>
      </c>
      <c r="H133" s="616">
        <f>H134+H135+H136+H137+H138+H139+H140</f>
        <v>22441</v>
      </c>
    </row>
    <row r="134" spans="2:8" ht="34.5" customHeight="1">
      <c r="B134" s="158">
        <v>431</v>
      </c>
      <c r="C134" s="31" t="s">
        <v>483</v>
      </c>
      <c r="D134" s="714" t="s">
        <v>484</v>
      </c>
      <c r="E134" s="615"/>
      <c r="F134" s="233"/>
      <c r="G134" s="233"/>
      <c r="H134" s="616"/>
    </row>
    <row r="135" spans="2:8" ht="34.5" customHeight="1">
      <c r="B135" s="158">
        <v>432</v>
      </c>
      <c r="C135" s="31" t="s">
        <v>485</v>
      </c>
      <c r="D135" s="714" t="s">
        <v>486</v>
      </c>
      <c r="E135" s="615"/>
      <c r="F135" s="233"/>
      <c r="G135" s="233"/>
      <c r="H135" s="616"/>
    </row>
    <row r="136" spans="2:8" ht="34.5" customHeight="1">
      <c r="B136" s="158">
        <v>433</v>
      </c>
      <c r="C136" s="31" t="s">
        <v>487</v>
      </c>
      <c r="D136" s="714" t="s">
        <v>488</v>
      </c>
      <c r="E136" s="615"/>
      <c r="F136" s="233"/>
      <c r="G136" s="233"/>
      <c r="H136" s="616"/>
    </row>
    <row r="137" spans="2:8" ht="34.5" customHeight="1">
      <c r="B137" s="158">
        <v>434</v>
      </c>
      <c r="C137" s="31" t="s">
        <v>489</v>
      </c>
      <c r="D137" s="714" t="s">
        <v>490</v>
      </c>
      <c r="E137" s="615"/>
      <c r="F137" s="233"/>
      <c r="G137" s="233"/>
      <c r="H137" s="616"/>
    </row>
    <row r="138" spans="2:8" ht="34.5" customHeight="1">
      <c r="B138" s="158">
        <v>435</v>
      </c>
      <c r="C138" s="31" t="s">
        <v>491</v>
      </c>
      <c r="D138" s="714" t="s">
        <v>492</v>
      </c>
      <c r="E138" s="731">
        <v>12363</v>
      </c>
      <c r="F138" s="732">
        <v>18390</v>
      </c>
      <c r="G138" s="732">
        <v>16648</v>
      </c>
      <c r="H138" s="733">
        <v>22441</v>
      </c>
    </row>
    <row r="139" spans="2:8" ht="34.5" customHeight="1">
      <c r="B139" s="158">
        <v>436</v>
      </c>
      <c r="C139" s="31" t="s">
        <v>493</v>
      </c>
      <c r="D139" s="714" t="s">
        <v>494</v>
      </c>
      <c r="E139" s="731"/>
      <c r="F139" s="732"/>
      <c r="G139" s="732"/>
      <c r="H139" s="733"/>
    </row>
    <row r="140" spans="2:8" ht="34.5" customHeight="1">
      <c r="B140" s="158">
        <v>439</v>
      </c>
      <c r="C140" s="31" t="s">
        <v>495</v>
      </c>
      <c r="D140" s="714" t="s">
        <v>496</v>
      </c>
      <c r="E140" s="731"/>
      <c r="F140" s="732"/>
      <c r="G140" s="732"/>
      <c r="H140" s="733"/>
    </row>
    <row r="141" spans="2:8" ht="34.5" customHeight="1">
      <c r="B141" s="160" t="s">
        <v>497</v>
      </c>
      <c r="C141" s="30" t="s">
        <v>498</v>
      </c>
      <c r="D141" s="714" t="s">
        <v>499</v>
      </c>
      <c r="E141" s="731">
        <v>45400</v>
      </c>
      <c r="F141" s="732">
        <v>46000</v>
      </c>
      <c r="G141" s="732">
        <v>46000</v>
      </c>
      <c r="H141" s="733">
        <v>45383</v>
      </c>
    </row>
    <row r="142" spans="2:8" ht="34.5" customHeight="1">
      <c r="B142" s="160">
        <v>47</v>
      </c>
      <c r="C142" s="30" t="s">
        <v>500</v>
      </c>
      <c r="D142" s="714" t="s">
        <v>501</v>
      </c>
      <c r="E142" s="731">
        <v>1000</v>
      </c>
      <c r="F142" s="732">
        <v>1000</v>
      </c>
      <c r="G142" s="732">
        <v>1000</v>
      </c>
      <c r="H142" s="733">
        <v>1000</v>
      </c>
    </row>
    <row r="143" spans="2:8" ht="34.5" customHeight="1">
      <c r="B143" s="160">
        <v>48</v>
      </c>
      <c r="C143" s="30" t="s">
        <v>502</v>
      </c>
      <c r="D143" s="714" t="s">
        <v>503</v>
      </c>
      <c r="E143" s="731">
        <v>500</v>
      </c>
      <c r="F143" s="732">
        <v>500</v>
      </c>
      <c r="G143" s="732">
        <v>500</v>
      </c>
      <c r="H143" s="733">
        <v>500</v>
      </c>
    </row>
    <row r="144" spans="2:11" ht="34.5" customHeight="1">
      <c r="B144" s="160" t="s">
        <v>181</v>
      </c>
      <c r="C144" s="30" t="s">
        <v>504</v>
      </c>
      <c r="D144" s="714" t="s">
        <v>505</v>
      </c>
      <c r="E144" s="731">
        <v>9500</v>
      </c>
      <c r="F144" s="732">
        <v>9006</v>
      </c>
      <c r="G144" s="732">
        <v>9000</v>
      </c>
      <c r="H144" s="733">
        <v>9500</v>
      </c>
      <c r="K144" s="613"/>
    </row>
    <row r="145" spans="2:8" ht="53.25" customHeight="1">
      <c r="B145" s="160"/>
      <c r="C145" s="30" t="s">
        <v>506</v>
      </c>
      <c r="D145" s="714" t="s">
        <v>507</v>
      </c>
      <c r="E145" s="731"/>
      <c r="F145" s="732"/>
      <c r="G145" s="732"/>
      <c r="H145" s="733"/>
    </row>
    <row r="146" spans="2:14" ht="34.5" customHeight="1">
      <c r="B146" s="160"/>
      <c r="C146" s="30" t="s">
        <v>508</v>
      </c>
      <c r="D146" s="714" t="s">
        <v>509</v>
      </c>
      <c r="E146" s="731">
        <f>E106+E124+E123+E83-E145</f>
        <v>256486</v>
      </c>
      <c r="F146" s="732">
        <f>F106+F124+F123+F83-F145</f>
        <v>259690</v>
      </c>
      <c r="G146" s="732">
        <f>G106+G124+G123+G83-G145</f>
        <v>267920</v>
      </c>
      <c r="H146" s="733">
        <f>H106+H124+H123+H83-H145</f>
        <v>267030</v>
      </c>
      <c r="J146" s="613"/>
      <c r="K146" s="613"/>
      <c r="L146" s="613"/>
      <c r="M146" s="613"/>
      <c r="N146" s="613"/>
    </row>
    <row r="147" spans="2:13" ht="34.5" customHeight="1" thickBot="1">
      <c r="B147" s="161">
        <v>89</v>
      </c>
      <c r="C147" s="162" t="s">
        <v>510</v>
      </c>
      <c r="D147" s="718" t="s">
        <v>511</v>
      </c>
      <c r="E147" s="737">
        <v>126900</v>
      </c>
      <c r="F147" s="738">
        <v>126800</v>
      </c>
      <c r="G147" s="738">
        <v>126000</v>
      </c>
      <c r="H147" s="740">
        <v>126500</v>
      </c>
      <c r="M147" s="613"/>
    </row>
    <row r="149" spans="2:7" ht="15.75">
      <c r="B149" s="1"/>
      <c r="C149" s="1"/>
      <c r="D149" s="1"/>
      <c r="F149" s="613"/>
      <c r="G149" s="613"/>
    </row>
    <row r="150" spans="2:8" ht="18.75">
      <c r="B150" s="1"/>
      <c r="C150" s="1"/>
      <c r="D150" s="169"/>
      <c r="F150" s="613"/>
      <c r="G150" s="613"/>
      <c r="H150" s="61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H86"/>
  <sheetViews>
    <sheetView showGridLines="0" view="pageBreakPreview" zoomScale="60" zoomScaleNormal="55" workbookViewId="0" topLeftCell="B1">
      <selection activeCell="H2" sqref="H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567"/>
      <c r="C1" s="567"/>
      <c r="D1" s="567"/>
      <c r="E1" s="568"/>
      <c r="F1" s="568"/>
      <c r="G1" s="568"/>
      <c r="H1" s="568"/>
    </row>
    <row r="2" spans="2:8" ht="42" customHeight="1">
      <c r="B2" s="567"/>
      <c r="C2" s="567"/>
      <c r="D2" s="567"/>
      <c r="E2" s="568"/>
      <c r="F2" s="568"/>
      <c r="G2" s="568"/>
      <c r="H2" s="759" t="s">
        <v>921</v>
      </c>
    </row>
    <row r="3" spans="2:8" ht="25.5">
      <c r="B3" s="569"/>
      <c r="C3" s="568"/>
      <c r="D3" s="568"/>
      <c r="E3" s="568"/>
      <c r="F3" s="568"/>
      <c r="G3" s="568"/>
      <c r="H3" s="568"/>
    </row>
    <row r="4" spans="2:8" ht="27" customHeight="1">
      <c r="B4" s="921" t="s">
        <v>898</v>
      </c>
      <c r="C4" s="921"/>
      <c r="D4" s="921"/>
      <c r="E4" s="921"/>
      <c r="F4" s="921"/>
      <c r="G4" s="921"/>
      <c r="H4" s="921"/>
    </row>
    <row r="5" spans="2:8" ht="32.25" customHeight="1" hidden="1" thickBot="1">
      <c r="B5" s="567"/>
      <c r="C5" s="567"/>
      <c r="D5" s="567"/>
      <c r="E5" s="567"/>
      <c r="F5" s="567"/>
      <c r="G5" s="567"/>
      <c r="H5" s="567"/>
    </row>
    <row r="6" spans="2:8" ht="15.75" customHeight="1" hidden="1">
      <c r="B6" s="567"/>
      <c r="C6" s="567"/>
      <c r="D6" s="567"/>
      <c r="E6" s="567"/>
      <c r="F6" s="567"/>
      <c r="G6" s="567"/>
      <c r="H6" s="567"/>
    </row>
    <row r="7" spans="2:8" ht="24.75" customHeight="1" thickBot="1">
      <c r="B7" s="567"/>
      <c r="C7" s="567"/>
      <c r="D7" s="567"/>
      <c r="E7" s="570"/>
      <c r="F7" s="570"/>
      <c r="G7" s="570"/>
      <c r="H7" s="571" t="s">
        <v>615</v>
      </c>
    </row>
    <row r="8" spans="2:8" ht="44.25" customHeight="1">
      <c r="B8" s="912" t="s">
        <v>582</v>
      </c>
      <c r="C8" s="914" t="s">
        <v>702</v>
      </c>
      <c r="D8" s="916" t="s">
        <v>583</v>
      </c>
      <c r="E8" s="918" t="s">
        <v>182</v>
      </c>
      <c r="F8" s="919"/>
      <c r="G8" s="919"/>
      <c r="H8" s="920"/>
    </row>
    <row r="9" spans="2:8" ht="77.25" customHeight="1" thickBot="1">
      <c r="B9" s="913"/>
      <c r="C9" s="915"/>
      <c r="D9" s="917"/>
      <c r="E9" s="572" t="s">
        <v>866</v>
      </c>
      <c r="F9" s="572" t="s">
        <v>865</v>
      </c>
      <c r="G9" s="572" t="s">
        <v>864</v>
      </c>
      <c r="H9" s="573" t="s">
        <v>863</v>
      </c>
    </row>
    <row r="10" spans="2:8" s="150" customFormat="1" ht="21" customHeight="1">
      <c r="B10" s="574">
        <v>1</v>
      </c>
      <c r="C10" s="575">
        <v>2</v>
      </c>
      <c r="D10" s="576">
        <v>3</v>
      </c>
      <c r="E10" s="577">
        <v>4</v>
      </c>
      <c r="F10" s="577">
        <v>5</v>
      </c>
      <c r="G10" s="577">
        <v>6</v>
      </c>
      <c r="H10" s="578">
        <v>7</v>
      </c>
    </row>
    <row r="11" spans="2:8" s="151" customFormat="1" ht="34.5" customHeight="1">
      <c r="B11" s="579"/>
      <c r="C11" s="580" t="s">
        <v>224</v>
      </c>
      <c r="D11" s="581"/>
      <c r="E11" s="582"/>
      <c r="F11" s="582"/>
      <c r="G11" s="582"/>
      <c r="H11" s="583"/>
    </row>
    <row r="12" spans="2:8" s="152" customFormat="1" ht="70.5" customHeight="1">
      <c r="B12" s="584" t="s">
        <v>225</v>
      </c>
      <c r="C12" s="585" t="s">
        <v>226</v>
      </c>
      <c r="D12" s="586">
        <v>1001</v>
      </c>
      <c r="E12" s="582">
        <f>E13+E20+E27+E28</f>
        <v>54850</v>
      </c>
      <c r="F12" s="582">
        <f>F13+F20+F27+F28</f>
        <v>121150</v>
      </c>
      <c r="G12" s="582">
        <f>G13+G20+G27+G28</f>
        <v>199400</v>
      </c>
      <c r="H12" s="582">
        <f>H13+H20+H27+H28</f>
        <v>274470</v>
      </c>
    </row>
    <row r="13" spans="2:8" s="151" customFormat="1" ht="47.25" customHeight="1">
      <c r="B13" s="584">
        <v>60</v>
      </c>
      <c r="C13" s="585" t="s">
        <v>227</v>
      </c>
      <c r="D13" s="586">
        <v>1002</v>
      </c>
      <c r="E13" s="582">
        <f>E14+E15+E16+E17+E18+E19</f>
        <v>2150</v>
      </c>
      <c r="F13" s="582">
        <f>F14+F15+F16+F17+F18+F19</f>
        <v>4400</v>
      </c>
      <c r="G13" s="582">
        <f>G14+G15+G16+G17+G18+G19</f>
        <v>6700</v>
      </c>
      <c r="H13" s="582">
        <f>H14+H15+H16+H17+H18+H19</f>
        <v>9800</v>
      </c>
    </row>
    <row r="14" spans="2:8" s="151" customFormat="1" ht="57" customHeight="1">
      <c r="B14" s="587">
        <v>600</v>
      </c>
      <c r="C14" s="588" t="s">
        <v>228</v>
      </c>
      <c r="D14" s="566">
        <v>1003</v>
      </c>
      <c r="E14" s="582"/>
      <c r="F14" s="582"/>
      <c r="G14" s="582"/>
      <c r="H14" s="583"/>
    </row>
    <row r="15" spans="2:8" s="151" customFormat="1" ht="51.75" customHeight="1">
      <c r="B15" s="587">
        <v>601</v>
      </c>
      <c r="C15" s="588" t="s">
        <v>229</v>
      </c>
      <c r="D15" s="566">
        <v>1004</v>
      </c>
      <c r="E15" s="582"/>
      <c r="F15" s="582"/>
      <c r="G15" s="582"/>
      <c r="H15" s="583"/>
    </row>
    <row r="16" spans="2:8" s="151" customFormat="1" ht="52.5" customHeight="1">
      <c r="B16" s="587">
        <v>602</v>
      </c>
      <c r="C16" s="588" t="s">
        <v>230</v>
      </c>
      <c r="D16" s="566">
        <v>1005</v>
      </c>
      <c r="E16" s="582"/>
      <c r="F16" s="582"/>
      <c r="G16" s="582"/>
      <c r="H16" s="583"/>
    </row>
    <row r="17" spans="2:8" s="151" customFormat="1" ht="49.5" customHeight="1">
      <c r="B17" s="587">
        <v>603</v>
      </c>
      <c r="C17" s="588" t="s">
        <v>231</v>
      </c>
      <c r="D17" s="566">
        <v>1006</v>
      </c>
      <c r="E17" s="582"/>
      <c r="F17" s="582"/>
      <c r="G17" s="582"/>
      <c r="H17" s="583"/>
    </row>
    <row r="18" spans="2:8" s="151" customFormat="1" ht="34.5" customHeight="1">
      <c r="B18" s="587">
        <v>604</v>
      </c>
      <c r="C18" s="588" t="s">
        <v>232</v>
      </c>
      <c r="D18" s="566">
        <v>1007</v>
      </c>
      <c r="E18" s="701">
        <v>2150</v>
      </c>
      <c r="F18" s="701">
        <v>4400</v>
      </c>
      <c r="G18" s="701">
        <v>6700</v>
      </c>
      <c r="H18" s="702">
        <v>9800</v>
      </c>
    </row>
    <row r="19" spans="2:8" s="151" customFormat="1" ht="34.5" customHeight="1">
      <c r="B19" s="587">
        <v>605</v>
      </c>
      <c r="C19" s="588" t="s">
        <v>233</v>
      </c>
      <c r="D19" s="566">
        <v>1008</v>
      </c>
      <c r="E19" s="582"/>
      <c r="F19" s="582"/>
      <c r="G19" s="582"/>
      <c r="H19" s="702"/>
    </row>
    <row r="20" spans="2:8" s="151" customFormat="1" ht="53.25" customHeight="1">
      <c r="B20" s="584">
        <v>61</v>
      </c>
      <c r="C20" s="585" t="s">
        <v>234</v>
      </c>
      <c r="D20" s="586">
        <v>1009</v>
      </c>
      <c r="E20" s="582">
        <f>E21+E22+E23+E24+E25+E26</f>
        <v>52000</v>
      </c>
      <c r="F20" s="582">
        <f>F21+F22+F23+F24+F25+F26</f>
        <v>115000</v>
      </c>
      <c r="G20" s="582">
        <f>G21+G22+G23+G24+G25+G26</f>
        <v>190000</v>
      </c>
      <c r="H20" s="701">
        <f>H21+H22+H23+H24+H25+H26</f>
        <v>259170</v>
      </c>
    </row>
    <row r="21" spans="2:8" s="151" customFormat="1" ht="51.75" customHeight="1">
      <c r="B21" s="587">
        <v>610</v>
      </c>
      <c r="C21" s="588" t="s">
        <v>235</v>
      </c>
      <c r="D21" s="566">
        <v>1010</v>
      </c>
      <c r="E21" s="582"/>
      <c r="F21" s="582"/>
      <c r="G21" s="582"/>
      <c r="H21" s="702"/>
    </row>
    <row r="22" spans="2:8" s="151" customFormat="1" ht="51.75" customHeight="1">
      <c r="B22" s="587">
        <v>611</v>
      </c>
      <c r="C22" s="588" t="s">
        <v>236</v>
      </c>
      <c r="D22" s="566">
        <v>1011</v>
      </c>
      <c r="E22" s="582"/>
      <c r="F22" s="582"/>
      <c r="G22" s="582"/>
      <c r="H22" s="702"/>
    </row>
    <row r="23" spans="2:8" s="151" customFormat="1" ht="60" customHeight="1">
      <c r="B23" s="587">
        <v>612</v>
      </c>
      <c r="C23" s="588" t="s">
        <v>237</v>
      </c>
      <c r="D23" s="566">
        <v>1012</v>
      </c>
      <c r="E23" s="582"/>
      <c r="F23" s="582"/>
      <c r="G23" s="582"/>
      <c r="H23" s="702"/>
    </row>
    <row r="24" spans="2:8" s="151" customFormat="1" ht="51" customHeight="1">
      <c r="B24" s="587">
        <v>613</v>
      </c>
      <c r="C24" s="588" t="s">
        <v>238</v>
      </c>
      <c r="D24" s="566">
        <v>1013</v>
      </c>
      <c r="E24" s="582"/>
      <c r="F24" s="582"/>
      <c r="G24" s="582"/>
      <c r="H24" s="702"/>
    </row>
    <row r="25" spans="2:8" s="151" customFormat="1" ht="49.5" customHeight="1">
      <c r="B25" s="587">
        <v>614</v>
      </c>
      <c r="C25" s="588" t="s">
        <v>239</v>
      </c>
      <c r="D25" s="566">
        <v>1014</v>
      </c>
      <c r="E25" s="701">
        <v>52000</v>
      </c>
      <c r="F25" s="701">
        <v>115000</v>
      </c>
      <c r="G25" s="701">
        <v>190000</v>
      </c>
      <c r="H25" s="702">
        <v>259170</v>
      </c>
    </row>
    <row r="26" spans="2:8" s="151" customFormat="1" ht="49.5" customHeight="1">
      <c r="B26" s="587">
        <v>615</v>
      </c>
      <c r="C26" s="588" t="s">
        <v>240</v>
      </c>
      <c r="D26" s="566">
        <v>1015</v>
      </c>
      <c r="E26" s="582"/>
      <c r="F26" s="582"/>
      <c r="G26" s="582"/>
      <c r="H26" s="702"/>
    </row>
    <row r="27" spans="2:8" s="151" customFormat="1" ht="49.5" customHeight="1">
      <c r="B27" s="587">
        <v>64</v>
      </c>
      <c r="C27" s="585" t="s">
        <v>241</v>
      </c>
      <c r="D27" s="586">
        <v>1016</v>
      </c>
      <c r="E27" s="582">
        <v>100</v>
      </c>
      <c r="F27" s="582">
        <v>300</v>
      </c>
      <c r="G27" s="701">
        <v>800</v>
      </c>
      <c r="H27" s="702">
        <v>2500</v>
      </c>
    </row>
    <row r="28" spans="2:8" s="151" customFormat="1" ht="34.5" customHeight="1">
      <c r="B28" s="587">
        <v>65</v>
      </c>
      <c r="C28" s="585" t="s">
        <v>242</v>
      </c>
      <c r="D28" s="566">
        <v>1017</v>
      </c>
      <c r="E28" s="582">
        <v>600</v>
      </c>
      <c r="F28" s="582">
        <v>1450</v>
      </c>
      <c r="G28" s="582">
        <v>1900</v>
      </c>
      <c r="H28" s="702">
        <v>3000</v>
      </c>
    </row>
    <row r="29" spans="2:8" s="151" customFormat="1" ht="34.5" customHeight="1">
      <c r="B29" s="584"/>
      <c r="C29" s="585" t="s">
        <v>243</v>
      </c>
      <c r="D29" s="589"/>
      <c r="E29" s="582"/>
      <c r="F29" s="582"/>
      <c r="G29" s="582"/>
      <c r="H29" s="583"/>
    </row>
    <row r="30" spans="2:8" s="151" customFormat="1" ht="51" customHeight="1">
      <c r="B30" s="584" t="s">
        <v>244</v>
      </c>
      <c r="C30" s="585" t="s">
        <v>245</v>
      </c>
      <c r="D30" s="586">
        <v>1018</v>
      </c>
      <c r="E30" s="582">
        <f>E31-E32+E33+E34+E35+E36+E37+E38+E39+E40+E41</f>
        <v>58150</v>
      </c>
      <c r="F30" s="582">
        <f>F31-F32+F33+F34+F35+F36+F37+F38+F39+F40+F41</f>
        <v>123900</v>
      </c>
      <c r="G30" s="582">
        <f>G31-G32+G33+G34+G35+G36+G37+G38+G39+G40+G41</f>
        <v>196950</v>
      </c>
      <c r="H30" s="582">
        <f>H31-H32+H33+H34+H35+H36+H37+H38+H39+H40+H41</f>
        <v>284464</v>
      </c>
    </row>
    <row r="31" spans="2:8" s="151" customFormat="1" ht="34.5" customHeight="1">
      <c r="B31" s="587">
        <v>50</v>
      </c>
      <c r="C31" s="588" t="s">
        <v>246</v>
      </c>
      <c r="D31" s="566">
        <v>1019</v>
      </c>
      <c r="E31" s="582">
        <v>1000</v>
      </c>
      <c r="F31" s="582">
        <v>2500</v>
      </c>
      <c r="G31" s="582">
        <v>4900</v>
      </c>
      <c r="H31" s="583">
        <v>7500</v>
      </c>
    </row>
    <row r="32" spans="2:8" s="151" customFormat="1" ht="34.5" customHeight="1">
      <c r="B32" s="587">
        <v>62</v>
      </c>
      <c r="C32" s="588" t="s">
        <v>247</v>
      </c>
      <c r="D32" s="566">
        <v>1020</v>
      </c>
      <c r="E32" s="582">
        <v>0</v>
      </c>
      <c r="F32" s="582">
        <v>0</v>
      </c>
      <c r="G32" s="582">
        <v>0</v>
      </c>
      <c r="H32" s="583">
        <v>1500</v>
      </c>
    </row>
    <row r="33" spans="2:8" s="151" customFormat="1" ht="51.75" customHeight="1">
      <c r="B33" s="587">
        <v>630</v>
      </c>
      <c r="C33" s="588" t="s">
        <v>248</v>
      </c>
      <c r="D33" s="566">
        <v>1021</v>
      </c>
      <c r="E33" s="582"/>
      <c r="F33" s="582"/>
      <c r="G33" s="582"/>
      <c r="H33" s="583"/>
    </row>
    <row r="34" spans="2:8" s="151" customFormat="1" ht="48" customHeight="1">
      <c r="B34" s="587">
        <v>631</v>
      </c>
      <c r="C34" s="588" t="s">
        <v>249</v>
      </c>
      <c r="D34" s="566">
        <v>1022</v>
      </c>
      <c r="E34" s="582"/>
      <c r="F34" s="582"/>
      <c r="G34" s="582"/>
      <c r="H34" s="583"/>
    </row>
    <row r="35" spans="2:8" s="151" customFormat="1" ht="51" customHeight="1">
      <c r="B35" s="587" t="s">
        <v>123</v>
      </c>
      <c r="C35" s="588" t="s">
        <v>250</v>
      </c>
      <c r="D35" s="566">
        <v>1023</v>
      </c>
      <c r="E35" s="582">
        <v>3000</v>
      </c>
      <c r="F35" s="582">
        <v>8000</v>
      </c>
      <c r="G35" s="582">
        <v>22000</v>
      </c>
      <c r="H35" s="583">
        <v>34315</v>
      </c>
    </row>
    <row r="36" spans="2:8" s="151" customFormat="1" ht="34.5" customHeight="1">
      <c r="B36" s="587">
        <v>513</v>
      </c>
      <c r="C36" s="588" t="s">
        <v>251</v>
      </c>
      <c r="D36" s="566">
        <v>1024</v>
      </c>
      <c r="E36" s="582">
        <v>6200</v>
      </c>
      <c r="F36" s="582">
        <v>12000</v>
      </c>
      <c r="G36" s="582">
        <v>19000</v>
      </c>
      <c r="H36" s="583">
        <v>25600</v>
      </c>
    </row>
    <row r="37" spans="2:8" s="151" customFormat="1" ht="54" customHeight="1">
      <c r="B37" s="587">
        <v>52</v>
      </c>
      <c r="C37" s="588" t="s">
        <v>252</v>
      </c>
      <c r="D37" s="566">
        <v>1025</v>
      </c>
      <c r="E37" s="582">
        <v>38000</v>
      </c>
      <c r="F37" s="582">
        <v>79000</v>
      </c>
      <c r="G37" s="582">
        <v>117500</v>
      </c>
      <c r="H37" s="583">
        <v>163895</v>
      </c>
    </row>
    <row r="38" spans="2:8" s="151" customFormat="1" ht="34.5" customHeight="1">
      <c r="B38" s="587">
        <v>53</v>
      </c>
      <c r="C38" s="588" t="s">
        <v>253</v>
      </c>
      <c r="D38" s="566">
        <v>1026</v>
      </c>
      <c r="E38" s="582">
        <v>1700</v>
      </c>
      <c r="F38" s="582">
        <v>4100</v>
      </c>
      <c r="G38" s="582">
        <v>5300</v>
      </c>
      <c r="H38" s="583">
        <v>10870</v>
      </c>
    </row>
    <row r="39" spans="2:8" s="151" customFormat="1" ht="34.5" customHeight="1">
      <c r="B39" s="587">
        <v>540</v>
      </c>
      <c r="C39" s="588" t="s">
        <v>254</v>
      </c>
      <c r="D39" s="566">
        <v>1027</v>
      </c>
      <c r="E39" s="582">
        <v>3750</v>
      </c>
      <c r="F39" s="582">
        <v>7500</v>
      </c>
      <c r="G39" s="582">
        <v>11250</v>
      </c>
      <c r="H39" s="583">
        <v>15000</v>
      </c>
    </row>
    <row r="40" spans="2:8" s="151" customFormat="1" ht="34.5" customHeight="1">
      <c r="B40" s="587" t="s">
        <v>124</v>
      </c>
      <c r="C40" s="588" t="s">
        <v>255</v>
      </c>
      <c r="D40" s="566">
        <v>1028</v>
      </c>
      <c r="E40" s="582"/>
      <c r="F40" s="582"/>
      <c r="G40" s="582"/>
      <c r="H40" s="583">
        <v>1000</v>
      </c>
    </row>
    <row r="41" spans="2:8" s="153" customFormat="1" ht="34.5" customHeight="1">
      <c r="B41" s="587">
        <v>55</v>
      </c>
      <c r="C41" s="588" t="s">
        <v>256</v>
      </c>
      <c r="D41" s="566">
        <v>1029</v>
      </c>
      <c r="E41" s="582">
        <v>4500</v>
      </c>
      <c r="F41" s="582">
        <v>10800</v>
      </c>
      <c r="G41" s="582">
        <v>17000</v>
      </c>
      <c r="H41" s="583">
        <v>27784</v>
      </c>
    </row>
    <row r="42" spans="2:8" s="153" customFormat="1" ht="34.5" customHeight="1">
      <c r="B42" s="584"/>
      <c r="C42" s="585" t="s">
        <v>257</v>
      </c>
      <c r="D42" s="586">
        <v>1030</v>
      </c>
      <c r="E42" s="582"/>
      <c r="F42" s="582"/>
      <c r="G42" s="582">
        <f>G12-G30</f>
        <v>2450</v>
      </c>
      <c r="H42" s="582"/>
    </row>
    <row r="43" spans="2:8" s="153" customFormat="1" ht="34.5" customHeight="1">
      <c r="B43" s="584"/>
      <c r="C43" s="585" t="s">
        <v>258</v>
      </c>
      <c r="D43" s="586">
        <v>1031</v>
      </c>
      <c r="E43" s="582">
        <f>E30-E12</f>
        <v>3300</v>
      </c>
      <c r="F43" s="582">
        <f>F30-F12</f>
        <v>2750</v>
      </c>
      <c r="G43" s="582"/>
      <c r="H43" s="582">
        <f>H30-H12</f>
        <v>9994</v>
      </c>
    </row>
    <row r="44" spans="2:8" s="153" customFormat="1" ht="34.5" customHeight="1">
      <c r="B44" s="584">
        <v>66</v>
      </c>
      <c r="C44" s="585" t="s">
        <v>259</v>
      </c>
      <c r="D44" s="586">
        <v>1032</v>
      </c>
      <c r="E44" s="582">
        <f>E45+E50+E51</f>
        <v>800</v>
      </c>
      <c r="F44" s="582">
        <f>F45+F50+F51</f>
        <v>1300</v>
      </c>
      <c r="G44" s="582">
        <f>G45+G50+G51</f>
        <v>2500</v>
      </c>
      <c r="H44" s="582">
        <f>H45+H50+H51</f>
        <v>4000</v>
      </c>
    </row>
    <row r="45" spans="2:8" s="153" customFormat="1" ht="80.25" customHeight="1">
      <c r="B45" s="584" t="s">
        <v>260</v>
      </c>
      <c r="C45" s="585" t="s">
        <v>261</v>
      </c>
      <c r="D45" s="586">
        <v>1033</v>
      </c>
      <c r="E45" s="582">
        <f>E46+E47+E48+E49</f>
        <v>0</v>
      </c>
      <c r="F45" s="582">
        <f>F46+F47+F48+F49</f>
        <v>0</v>
      </c>
      <c r="G45" s="582">
        <f>G46+G47+G48+G49</f>
        <v>0</v>
      </c>
      <c r="H45" s="582">
        <f>H46+H47+H48+H49</f>
        <v>0</v>
      </c>
    </row>
    <row r="46" spans="2:8" s="153" customFormat="1" ht="44.25" customHeight="1">
      <c r="B46" s="587">
        <v>660</v>
      </c>
      <c r="C46" s="588" t="s">
        <v>262</v>
      </c>
      <c r="D46" s="566">
        <v>1034</v>
      </c>
      <c r="E46" s="582"/>
      <c r="F46" s="582"/>
      <c r="G46" s="582"/>
      <c r="H46" s="583"/>
    </row>
    <row r="47" spans="2:8" s="153" customFormat="1" ht="42" customHeight="1">
      <c r="B47" s="587">
        <v>661</v>
      </c>
      <c r="C47" s="588" t="s">
        <v>263</v>
      </c>
      <c r="D47" s="566">
        <v>1035</v>
      </c>
      <c r="E47" s="582"/>
      <c r="F47" s="582"/>
      <c r="G47" s="582"/>
      <c r="H47" s="583"/>
    </row>
    <row r="48" spans="2:8" s="153" customFormat="1" ht="48" customHeight="1">
      <c r="B48" s="587">
        <v>665</v>
      </c>
      <c r="C48" s="588" t="s">
        <v>264</v>
      </c>
      <c r="D48" s="566">
        <v>1036</v>
      </c>
      <c r="E48" s="582"/>
      <c r="F48" s="582"/>
      <c r="G48" s="582"/>
      <c r="H48" s="583"/>
    </row>
    <row r="49" spans="2:8" s="153" customFormat="1" ht="34.5" customHeight="1">
      <c r="B49" s="587">
        <v>669</v>
      </c>
      <c r="C49" s="588" t="s">
        <v>265</v>
      </c>
      <c r="D49" s="566">
        <v>1037</v>
      </c>
      <c r="E49" s="582"/>
      <c r="F49" s="582"/>
      <c r="G49" s="582"/>
      <c r="H49" s="583"/>
    </row>
    <row r="50" spans="2:8" s="153" customFormat="1" ht="34.5" customHeight="1">
      <c r="B50" s="584">
        <v>662</v>
      </c>
      <c r="C50" s="585" t="s">
        <v>266</v>
      </c>
      <c r="D50" s="586">
        <v>1038</v>
      </c>
      <c r="E50" s="582">
        <v>800</v>
      </c>
      <c r="F50" s="582">
        <v>1300</v>
      </c>
      <c r="G50" s="582">
        <v>2500</v>
      </c>
      <c r="H50" s="583">
        <v>4000</v>
      </c>
    </row>
    <row r="51" spans="2:8" s="153" customFormat="1" ht="48" customHeight="1">
      <c r="B51" s="584" t="s">
        <v>125</v>
      </c>
      <c r="C51" s="585" t="s">
        <v>267</v>
      </c>
      <c r="D51" s="586">
        <v>1039</v>
      </c>
      <c r="E51" s="582"/>
      <c r="F51" s="582"/>
      <c r="G51" s="582"/>
      <c r="H51" s="583"/>
    </row>
    <row r="52" spans="2:8" s="153" customFormat="1" ht="47.25" customHeight="1">
      <c r="B52" s="584">
        <v>56</v>
      </c>
      <c r="C52" s="585" t="s">
        <v>268</v>
      </c>
      <c r="D52" s="586">
        <v>1040</v>
      </c>
      <c r="E52" s="582">
        <f>E53+E58+E59</f>
        <v>0</v>
      </c>
      <c r="F52" s="582">
        <f>F53+F58+F59</f>
        <v>0</v>
      </c>
      <c r="G52" s="582">
        <f>G53+G58+G59</f>
        <v>1</v>
      </c>
      <c r="H52" s="582">
        <f>H53+H58+H59</f>
        <v>2</v>
      </c>
    </row>
    <row r="53" spans="2:8" ht="90.75" customHeight="1">
      <c r="B53" s="584" t="s">
        <v>269</v>
      </c>
      <c r="C53" s="585" t="s">
        <v>584</v>
      </c>
      <c r="D53" s="586">
        <v>1041</v>
      </c>
      <c r="E53" s="582">
        <f>E54+E55+E56+E57</f>
        <v>0</v>
      </c>
      <c r="F53" s="582">
        <f>F54+F55+F56+F57</f>
        <v>0</v>
      </c>
      <c r="G53" s="582">
        <f>G54+G55+G56+G57</f>
        <v>0</v>
      </c>
      <c r="H53" s="582">
        <f>H54+H55+H56+H57</f>
        <v>0</v>
      </c>
    </row>
    <row r="54" spans="2:8" ht="51.75" customHeight="1">
      <c r="B54" s="587">
        <v>560</v>
      </c>
      <c r="C54" s="588" t="s">
        <v>126</v>
      </c>
      <c r="D54" s="566">
        <v>1042</v>
      </c>
      <c r="E54" s="582"/>
      <c r="F54" s="582"/>
      <c r="G54" s="582"/>
      <c r="H54" s="583"/>
    </row>
    <row r="55" spans="2:8" ht="54.75" customHeight="1">
      <c r="B55" s="587">
        <v>561</v>
      </c>
      <c r="C55" s="588" t="s">
        <v>127</v>
      </c>
      <c r="D55" s="566">
        <v>1043</v>
      </c>
      <c r="E55" s="582"/>
      <c r="F55" s="582"/>
      <c r="G55" s="582"/>
      <c r="H55" s="583"/>
    </row>
    <row r="56" spans="2:8" ht="51" customHeight="1">
      <c r="B56" s="587">
        <v>565</v>
      </c>
      <c r="C56" s="588" t="s">
        <v>270</v>
      </c>
      <c r="D56" s="566">
        <v>1044</v>
      </c>
      <c r="E56" s="582"/>
      <c r="F56" s="582"/>
      <c r="G56" s="582"/>
      <c r="H56" s="583"/>
    </row>
    <row r="57" spans="2:8" ht="34.5" customHeight="1">
      <c r="B57" s="587" t="s">
        <v>128</v>
      </c>
      <c r="C57" s="588" t="s">
        <v>271</v>
      </c>
      <c r="D57" s="566">
        <v>1045</v>
      </c>
      <c r="E57" s="582"/>
      <c r="F57" s="582"/>
      <c r="G57" s="582"/>
      <c r="H57" s="583"/>
    </row>
    <row r="58" spans="2:8" ht="34.5" customHeight="1">
      <c r="B58" s="587">
        <v>562</v>
      </c>
      <c r="C58" s="585" t="s">
        <v>272</v>
      </c>
      <c r="D58" s="586">
        <v>1046</v>
      </c>
      <c r="E58" s="582"/>
      <c r="F58" s="582"/>
      <c r="G58" s="582">
        <v>1</v>
      </c>
      <c r="H58" s="583">
        <v>2</v>
      </c>
    </row>
    <row r="59" spans="2:8" ht="64.5" customHeight="1">
      <c r="B59" s="584" t="s">
        <v>273</v>
      </c>
      <c r="C59" s="585" t="s">
        <v>274</v>
      </c>
      <c r="D59" s="586">
        <v>1047</v>
      </c>
      <c r="E59" s="582"/>
      <c r="F59" s="582"/>
      <c r="G59" s="582"/>
      <c r="H59" s="583"/>
    </row>
    <row r="60" spans="2:8" ht="34.5" customHeight="1">
      <c r="B60" s="584"/>
      <c r="C60" s="585" t="s">
        <v>275</v>
      </c>
      <c r="D60" s="586">
        <v>1048</v>
      </c>
      <c r="E60" s="582">
        <f>E44-E52</f>
        <v>800</v>
      </c>
      <c r="F60" s="582">
        <f>F44-F52</f>
        <v>1300</v>
      </c>
      <c r="G60" s="582">
        <f>G44-G52</f>
        <v>2499</v>
      </c>
      <c r="H60" s="582">
        <f>H44-H52</f>
        <v>3998</v>
      </c>
    </row>
    <row r="61" spans="2:8" ht="34.5" customHeight="1">
      <c r="B61" s="584"/>
      <c r="C61" s="585" t="s">
        <v>276</v>
      </c>
      <c r="D61" s="586">
        <v>1049</v>
      </c>
      <c r="E61" s="582"/>
      <c r="F61" s="582"/>
      <c r="G61" s="582"/>
      <c r="H61" s="583"/>
    </row>
    <row r="62" spans="2:8" ht="71.25" customHeight="1">
      <c r="B62" s="587" t="s">
        <v>129</v>
      </c>
      <c r="C62" s="588" t="s">
        <v>277</v>
      </c>
      <c r="D62" s="566">
        <v>1050</v>
      </c>
      <c r="E62" s="582"/>
      <c r="F62" s="582"/>
      <c r="G62" s="582"/>
      <c r="H62" s="583"/>
    </row>
    <row r="63" spans="2:8" ht="84.75" customHeight="1">
      <c r="B63" s="587" t="s">
        <v>130</v>
      </c>
      <c r="C63" s="588" t="s">
        <v>278</v>
      </c>
      <c r="D63" s="566">
        <v>1051</v>
      </c>
      <c r="E63" s="582"/>
      <c r="F63" s="582"/>
      <c r="G63" s="582"/>
      <c r="H63" s="583"/>
    </row>
    <row r="64" spans="2:8" ht="69.75" customHeight="1">
      <c r="B64" s="584" t="s">
        <v>279</v>
      </c>
      <c r="C64" s="585" t="s">
        <v>280</v>
      </c>
      <c r="D64" s="586">
        <v>1052</v>
      </c>
      <c r="E64" s="582">
        <v>400</v>
      </c>
      <c r="F64" s="582">
        <v>1500</v>
      </c>
      <c r="G64" s="582">
        <v>2800</v>
      </c>
      <c r="H64" s="583">
        <v>13000</v>
      </c>
    </row>
    <row r="65" spans="2:8" ht="71.25" customHeight="1">
      <c r="B65" s="584" t="s">
        <v>131</v>
      </c>
      <c r="C65" s="585" t="s">
        <v>281</v>
      </c>
      <c r="D65" s="586">
        <v>1053</v>
      </c>
      <c r="E65" s="582">
        <v>500</v>
      </c>
      <c r="F65" s="582">
        <v>600</v>
      </c>
      <c r="G65" s="582">
        <v>1000</v>
      </c>
      <c r="H65" s="583">
        <v>6500</v>
      </c>
    </row>
    <row r="66" spans="2:8" ht="80.25" customHeight="1">
      <c r="B66" s="587"/>
      <c r="C66" s="588" t="s">
        <v>282</v>
      </c>
      <c r="D66" s="566">
        <v>1054</v>
      </c>
      <c r="E66" s="582"/>
      <c r="F66" s="582"/>
      <c r="G66" s="582">
        <f>G42-G43+G60-G61+G62-G63+G64-G65</f>
        <v>6749</v>
      </c>
      <c r="H66" s="582">
        <f>H42-H43+H60-H61+H62-H63+H64-H65</f>
        <v>504</v>
      </c>
    </row>
    <row r="67" spans="2:8" ht="79.5" customHeight="1">
      <c r="B67" s="587"/>
      <c r="C67" s="588" t="s">
        <v>283</v>
      </c>
      <c r="D67" s="566">
        <v>1055</v>
      </c>
      <c r="E67" s="582">
        <f>E43-E42+E61-E60+E63-E62+E65-E64</f>
        <v>2600</v>
      </c>
      <c r="F67" s="582">
        <f>F43-F42+F61-F60+F63-F62+F65-F64</f>
        <v>550</v>
      </c>
      <c r="G67" s="582"/>
      <c r="H67" s="583"/>
    </row>
    <row r="68" spans="2:8" ht="77.25" customHeight="1">
      <c r="B68" s="587" t="s">
        <v>284</v>
      </c>
      <c r="C68" s="588" t="s">
        <v>285</v>
      </c>
      <c r="D68" s="566">
        <v>1056</v>
      </c>
      <c r="E68" s="582"/>
      <c r="F68" s="582"/>
      <c r="G68" s="582"/>
      <c r="H68" s="583"/>
    </row>
    <row r="69" spans="2:8" ht="81.75" customHeight="1">
      <c r="B69" s="587" t="s">
        <v>286</v>
      </c>
      <c r="C69" s="588" t="s">
        <v>287</v>
      </c>
      <c r="D69" s="566">
        <v>1057</v>
      </c>
      <c r="E69" s="582"/>
      <c r="F69" s="582"/>
      <c r="G69" s="582"/>
      <c r="H69" s="583"/>
    </row>
    <row r="70" spans="2:8" ht="49.5" customHeight="1">
      <c r="B70" s="584"/>
      <c r="C70" s="585" t="s">
        <v>288</v>
      </c>
      <c r="D70" s="586">
        <v>1058</v>
      </c>
      <c r="E70" s="582"/>
      <c r="F70" s="582"/>
      <c r="G70" s="582">
        <f>G66-G67+G68-G69</f>
        <v>6749</v>
      </c>
      <c r="H70" s="582">
        <f>H66-H67+H68-H69</f>
        <v>504</v>
      </c>
    </row>
    <row r="71" spans="2:8" ht="54.75" customHeight="1">
      <c r="B71" s="584"/>
      <c r="C71" s="585" t="s">
        <v>289</v>
      </c>
      <c r="D71" s="586">
        <v>1059</v>
      </c>
      <c r="E71" s="582">
        <f>E67-E66+E69-E68</f>
        <v>2600</v>
      </c>
      <c r="F71" s="582">
        <f>F67-F66+F69-F68</f>
        <v>550</v>
      </c>
      <c r="G71" s="582"/>
      <c r="H71" s="583"/>
    </row>
    <row r="72" spans="2:8" ht="34.5" customHeight="1">
      <c r="B72" s="587"/>
      <c r="C72" s="588" t="s">
        <v>290</v>
      </c>
      <c r="D72" s="566"/>
      <c r="E72" s="582"/>
      <c r="F72" s="582"/>
      <c r="G72" s="582"/>
      <c r="H72" s="583"/>
    </row>
    <row r="73" spans="2:8" ht="34.5" customHeight="1">
      <c r="B73" s="587">
        <v>721</v>
      </c>
      <c r="C73" s="588" t="s">
        <v>291</v>
      </c>
      <c r="D73" s="566">
        <v>1060</v>
      </c>
      <c r="E73" s="582"/>
      <c r="F73" s="582"/>
      <c r="G73" s="582"/>
      <c r="H73" s="583"/>
    </row>
    <row r="74" spans="2:8" ht="34.5" customHeight="1">
      <c r="B74" s="587" t="s">
        <v>292</v>
      </c>
      <c r="C74" s="588" t="s">
        <v>293</v>
      </c>
      <c r="D74" s="566">
        <v>1061</v>
      </c>
      <c r="E74" s="582"/>
      <c r="F74" s="582"/>
      <c r="G74" s="582"/>
      <c r="H74" s="583"/>
    </row>
    <row r="75" spans="2:8" ht="34.5" customHeight="1">
      <c r="B75" s="587" t="s">
        <v>292</v>
      </c>
      <c r="C75" s="588" t="s">
        <v>294</v>
      </c>
      <c r="D75" s="566">
        <v>1062</v>
      </c>
      <c r="E75" s="582"/>
      <c r="F75" s="582"/>
      <c r="G75" s="582"/>
      <c r="H75" s="583"/>
    </row>
    <row r="76" spans="2:8" ht="34.5" customHeight="1">
      <c r="B76" s="587">
        <v>723</v>
      </c>
      <c r="C76" s="588" t="s">
        <v>295</v>
      </c>
      <c r="D76" s="566">
        <v>1063</v>
      </c>
      <c r="E76" s="582"/>
      <c r="F76" s="582"/>
      <c r="G76" s="582"/>
      <c r="H76" s="583"/>
    </row>
    <row r="77" spans="2:8" ht="51.75" customHeight="1">
      <c r="B77" s="584"/>
      <c r="C77" s="585" t="s">
        <v>585</v>
      </c>
      <c r="D77" s="586">
        <v>1064</v>
      </c>
      <c r="E77" s="582"/>
      <c r="F77" s="582"/>
      <c r="G77" s="582">
        <f>G70-G71-G73-G74+G75-G76</f>
        <v>6749</v>
      </c>
      <c r="H77" s="582">
        <f>H70-H71-H73-H74+H75-H76</f>
        <v>504</v>
      </c>
    </row>
    <row r="78" spans="2:8" ht="55.5" customHeight="1">
      <c r="B78" s="584"/>
      <c r="C78" s="585" t="s">
        <v>586</v>
      </c>
      <c r="D78" s="586">
        <v>1065</v>
      </c>
      <c r="E78" s="582">
        <f>E71-E70+E73+E74-E75+E76</f>
        <v>2600</v>
      </c>
      <c r="F78" s="582">
        <f>F71-F70+F73+F74-F75+F76</f>
        <v>550</v>
      </c>
      <c r="G78" s="582"/>
      <c r="H78" s="583"/>
    </row>
    <row r="79" spans="2:8" ht="48" customHeight="1">
      <c r="B79" s="587"/>
      <c r="C79" s="588" t="s">
        <v>296</v>
      </c>
      <c r="D79" s="566">
        <v>1066</v>
      </c>
      <c r="E79" s="582"/>
      <c r="F79" s="582"/>
      <c r="G79" s="582"/>
      <c r="H79" s="583"/>
    </row>
    <row r="80" spans="2:8" ht="51" customHeight="1">
      <c r="B80" s="587"/>
      <c r="C80" s="588" t="s">
        <v>297</v>
      </c>
      <c r="D80" s="566">
        <v>1067</v>
      </c>
      <c r="E80" s="582"/>
      <c r="F80" s="582"/>
      <c r="G80" s="582"/>
      <c r="H80" s="583"/>
    </row>
    <row r="81" spans="2:8" ht="51.75" customHeight="1">
      <c r="B81" s="587"/>
      <c r="C81" s="588" t="s">
        <v>587</v>
      </c>
      <c r="D81" s="566">
        <v>1068</v>
      </c>
      <c r="E81" s="590"/>
      <c r="F81" s="582"/>
      <c r="G81" s="591"/>
      <c r="H81" s="583"/>
    </row>
    <row r="82" spans="2:8" ht="48" customHeight="1">
      <c r="B82" s="587"/>
      <c r="C82" s="588" t="s">
        <v>588</v>
      </c>
      <c r="D82" s="566">
        <v>1069</v>
      </c>
      <c r="E82" s="592"/>
      <c r="F82" s="593"/>
      <c r="G82" s="594"/>
      <c r="H82" s="595"/>
    </row>
    <row r="83" spans="2:8" ht="34.5" customHeight="1">
      <c r="B83" s="587"/>
      <c r="C83" s="588" t="s">
        <v>589</v>
      </c>
      <c r="D83" s="566"/>
      <c r="E83" s="596"/>
      <c r="F83" s="597"/>
      <c r="G83" s="598"/>
      <c r="H83" s="583"/>
    </row>
    <row r="84" spans="2:8" ht="34.5" customHeight="1">
      <c r="B84" s="599"/>
      <c r="C84" s="600" t="s">
        <v>97</v>
      </c>
      <c r="D84" s="566">
        <v>1070</v>
      </c>
      <c r="E84" s="601"/>
      <c r="F84" s="601"/>
      <c r="G84" s="602"/>
      <c r="H84" s="603"/>
    </row>
    <row r="85" spans="2:8" ht="34.5" customHeight="1" thickBot="1">
      <c r="B85" s="604"/>
      <c r="C85" s="605" t="s">
        <v>298</v>
      </c>
      <c r="D85" s="606">
        <v>1071</v>
      </c>
      <c r="E85" s="607"/>
      <c r="F85" s="608"/>
      <c r="G85" s="607"/>
      <c r="H85" s="609"/>
    </row>
    <row r="86" ht="54" customHeight="1">
      <c r="D86" s="15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G58"/>
  <sheetViews>
    <sheetView showGridLines="0" zoomScale="75" zoomScaleNormal="75" zoomScalePageLayoutView="0" workbookViewId="0" topLeftCell="A1">
      <selection activeCell="G3" sqref="G3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2" customWidth="1"/>
    <col min="4" max="7" width="25.28125" style="14" customWidth="1"/>
    <col min="8" max="16384" width="9.140625" style="14" customWidth="1"/>
  </cols>
  <sheetData>
    <row r="2" ht="15.75">
      <c r="G2" s="39"/>
    </row>
    <row r="3" ht="24.75" customHeight="1">
      <c r="G3" s="11" t="s">
        <v>922</v>
      </c>
    </row>
    <row r="4" spans="2:7" s="36" customFormat="1" ht="24.75" customHeight="1">
      <c r="B4" s="922" t="s">
        <v>51</v>
      </c>
      <c r="C4" s="922"/>
      <c r="D4" s="922"/>
      <c r="E4" s="922"/>
      <c r="F4" s="922"/>
      <c r="G4" s="922"/>
    </row>
    <row r="5" spans="2:7" s="36" customFormat="1" ht="24.75" customHeight="1">
      <c r="B5" s="922" t="s">
        <v>908</v>
      </c>
      <c r="C5" s="922"/>
      <c r="D5" s="922"/>
      <c r="E5" s="922"/>
      <c r="F5" s="922"/>
      <c r="G5" s="922"/>
    </row>
    <row r="6" ht="18.75" customHeight="1" thickBot="1">
      <c r="G6" s="39" t="s">
        <v>615</v>
      </c>
    </row>
    <row r="7" spans="2:7" ht="30" customHeight="1">
      <c r="B7" s="923" t="s">
        <v>96</v>
      </c>
      <c r="C7" s="925" t="s">
        <v>48</v>
      </c>
      <c r="D7" s="927" t="s">
        <v>78</v>
      </c>
      <c r="E7" s="927"/>
      <c r="F7" s="927"/>
      <c r="G7" s="928"/>
    </row>
    <row r="8" spans="2:7" ht="69" customHeight="1" thickBot="1">
      <c r="B8" s="924"/>
      <c r="C8" s="926"/>
      <c r="D8" s="145" t="s">
        <v>907</v>
      </c>
      <c r="E8" s="145" t="s">
        <v>865</v>
      </c>
      <c r="F8" s="145" t="s">
        <v>909</v>
      </c>
      <c r="G8" s="146" t="s">
        <v>863</v>
      </c>
    </row>
    <row r="9" spans="2:7" ht="30" customHeight="1">
      <c r="B9" s="610" t="s">
        <v>200</v>
      </c>
      <c r="C9" s="611"/>
      <c r="D9" s="612"/>
      <c r="E9" s="612"/>
      <c r="F9" s="612"/>
      <c r="G9" s="261"/>
    </row>
    <row r="10" spans="2:7" ht="33.75" customHeight="1">
      <c r="B10" s="142" t="s">
        <v>201</v>
      </c>
      <c r="C10" s="147">
        <v>3001</v>
      </c>
      <c r="D10" s="228">
        <f>D11+D12+D13</f>
        <v>58400</v>
      </c>
      <c r="E10" s="228">
        <f>E11+E12+E13</f>
        <v>109800</v>
      </c>
      <c r="F10" s="228">
        <f>F11+F12+F13</f>
        <v>170913</v>
      </c>
      <c r="G10" s="230">
        <f>G11+G12+G13</f>
        <v>252800</v>
      </c>
    </row>
    <row r="11" spans="2:7" ht="30" customHeight="1">
      <c r="B11" s="143" t="s">
        <v>52</v>
      </c>
      <c r="C11" s="147">
        <v>3002</v>
      </c>
      <c r="D11" s="275">
        <v>56000</v>
      </c>
      <c r="E11" s="259">
        <v>106500</v>
      </c>
      <c r="F11" s="228">
        <v>165113</v>
      </c>
      <c r="G11" s="230">
        <v>244000</v>
      </c>
    </row>
    <row r="12" spans="2:7" ht="30" customHeight="1">
      <c r="B12" s="143" t="s">
        <v>53</v>
      </c>
      <c r="C12" s="147">
        <v>3003</v>
      </c>
      <c r="D12" s="250">
        <v>1500</v>
      </c>
      <c r="E12" s="228">
        <v>2000</v>
      </c>
      <c r="F12" s="228">
        <v>3200</v>
      </c>
      <c r="G12" s="230">
        <v>4000</v>
      </c>
    </row>
    <row r="13" spans="2:7" ht="30" customHeight="1">
      <c r="B13" s="143" t="s">
        <v>54</v>
      </c>
      <c r="C13" s="147">
        <v>3004</v>
      </c>
      <c r="D13" s="228">
        <v>900</v>
      </c>
      <c r="E13" s="228">
        <v>1300</v>
      </c>
      <c r="F13" s="228">
        <v>2600</v>
      </c>
      <c r="G13" s="230">
        <v>4800</v>
      </c>
    </row>
    <row r="14" spans="2:7" ht="30" customHeight="1">
      <c r="B14" s="142" t="s">
        <v>202</v>
      </c>
      <c r="C14" s="147">
        <v>3005</v>
      </c>
      <c r="D14" s="228">
        <f>D15+D16+D17+D18+D19</f>
        <v>54637</v>
      </c>
      <c r="E14" s="228">
        <f>E15+E16+E17+E18+E19</f>
        <v>101487</v>
      </c>
      <c r="F14" s="228">
        <f>F15+F16+F17+F18+F19</f>
        <v>159400</v>
      </c>
      <c r="G14" s="230">
        <f>G15+G16+G17+G18+G19</f>
        <v>238887</v>
      </c>
    </row>
    <row r="15" spans="2:7" ht="30" customHeight="1">
      <c r="B15" s="143" t="s">
        <v>55</v>
      </c>
      <c r="C15" s="147">
        <v>3006</v>
      </c>
      <c r="D15" s="228">
        <v>15000</v>
      </c>
      <c r="E15" s="228">
        <v>31587</v>
      </c>
      <c r="F15" s="228">
        <v>50000</v>
      </c>
      <c r="G15" s="230">
        <v>85000</v>
      </c>
    </row>
    <row r="16" spans="2:7" ht="27" customHeight="1">
      <c r="B16" s="143" t="s">
        <v>203</v>
      </c>
      <c r="C16" s="147">
        <v>3007</v>
      </c>
      <c r="D16" s="228">
        <v>36387</v>
      </c>
      <c r="E16" s="228">
        <v>65000</v>
      </c>
      <c r="F16" s="228">
        <v>102000</v>
      </c>
      <c r="G16" s="230">
        <v>143487</v>
      </c>
    </row>
    <row r="17" spans="2:7" ht="30" customHeight="1">
      <c r="B17" s="143" t="s">
        <v>56</v>
      </c>
      <c r="C17" s="147">
        <v>3008</v>
      </c>
      <c r="D17" s="228"/>
      <c r="E17" s="228"/>
      <c r="F17" s="228"/>
      <c r="G17" s="230"/>
    </row>
    <row r="18" spans="2:7" ht="30" customHeight="1">
      <c r="B18" s="143" t="s">
        <v>57</v>
      </c>
      <c r="C18" s="147">
        <v>3009</v>
      </c>
      <c r="D18" s="228">
        <v>250</v>
      </c>
      <c r="E18" s="228">
        <v>400</v>
      </c>
      <c r="F18" s="228">
        <v>400</v>
      </c>
      <c r="G18" s="230">
        <v>400</v>
      </c>
    </row>
    <row r="19" spans="2:7" ht="30" customHeight="1">
      <c r="B19" s="143" t="s">
        <v>204</v>
      </c>
      <c r="C19" s="147">
        <v>3010</v>
      </c>
      <c r="D19" s="228">
        <v>3000</v>
      </c>
      <c r="E19" s="228">
        <v>4500</v>
      </c>
      <c r="F19" s="228">
        <v>7000</v>
      </c>
      <c r="G19" s="230">
        <v>10000</v>
      </c>
    </row>
    <row r="20" spans="2:7" ht="30" customHeight="1">
      <c r="B20" s="142" t="s">
        <v>205</v>
      </c>
      <c r="C20" s="147">
        <v>3011</v>
      </c>
      <c r="D20" s="228">
        <f>D10-D14</f>
        <v>3763</v>
      </c>
      <c r="E20" s="228">
        <f>E10-E14</f>
        <v>8313</v>
      </c>
      <c r="F20" s="228">
        <f>F10-F14</f>
        <v>11513</v>
      </c>
      <c r="G20" s="230">
        <f>G10-G14</f>
        <v>13913</v>
      </c>
    </row>
    <row r="21" spans="2:7" ht="30" customHeight="1">
      <c r="B21" s="142" t="s">
        <v>206</v>
      </c>
      <c r="C21" s="147">
        <v>3012</v>
      </c>
      <c r="D21" s="251"/>
      <c r="E21" s="251"/>
      <c r="F21" s="251"/>
      <c r="G21" s="264"/>
    </row>
    <row r="22" spans="2:7" ht="30" customHeight="1">
      <c r="B22" s="142" t="s">
        <v>32</v>
      </c>
      <c r="C22" s="147"/>
      <c r="D22" s="228"/>
      <c r="E22" s="228"/>
      <c r="F22" s="228"/>
      <c r="G22" s="230"/>
    </row>
    <row r="23" spans="2:7" ht="30" customHeight="1">
      <c r="B23" s="142" t="s">
        <v>207</v>
      </c>
      <c r="C23" s="147">
        <v>3013</v>
      </c>
      <c r="D23" s="228">
        <f>D24+D25+D26+D27+D28</f>
        <v>0</v>
      </c>
      <c r="E23" s="228">
        <f>E24+E25+E26+E27+E28</f>
        <v>0</v>
      </c>
      <c r="F23" s="228">
        <f>F24+F25+F26+F27+F28</f>
        <v>0</v>
      </c>
      <c r="G23" s="230">
        <f>G24+G25+G26+G27+G28</f>
        <v>0</v>
      </c>
    </row>
    <row r="24" spans="2:7" ht="30" customHeight="1">
      <c r="B24" s="143" t="s">
        <v>33</v>
      </c>
      <c r="C24" s="147">
        <v>3014</v>
      </c>
      <c r="D24" s="250"/>
      <c r="E24" s="250"/>
      <c r="F24" s="250"/>
      <c r="G24" s="257"/>
    </row>
    <row r="25" spans="2:7" ht="30" customHeight="1">
      <c r="B25" s="143" t="s">
        <v>208</v>
      </c>
      <c r="C25" s="147">
        <v>3015</v>
      </c>
      <c r="D25" s="228"/>
      <c r="E25" s="228"/>
      <c r="F25" s="228"/>
      <c r="G25" s="230"/>
    </row>
    <row r="26" spans="2:7" ht="36" customHeight="1">
      <c r="B26" s="143" t="s">
        <v>34</v>
      </c>
      <c r="C26" s="147">
        <v>3016</v>
      </c>
      <c r="D26" s="228"/>
      <c r="E26" s="228"/>
      <c r="F26" s="228"/>
      <c r="G26" s="230"/>
    </row>
    <row r="27" spans="2:7" ht="30" customHeight="1">
      <c r="B27" s="143" t="s">
        <v>35</v>
      </c>
      <c r="C27" s="147">
        <v>3017</v>
      </c>
      <c r="D27" s="228"/>
      <c r="E27" s="228"/>
      <c r="F27" s="228"/>
      <c r="G27" s="230"/>
    </row>
    <row r="28" spans="2:7" ht="33.75" customHeight="1">
      <c r="B28" s="143" t="s">
        <v>36</v>
      </c>
      <c r="C28" s="147">
        <v>3018</v>
      </c>
      <c r="D28" s="228"/>
      <c r="E28" s="228"/>
      <c r="F28" s="228"/>
      <c r="G28" s="230"/>
    </row>
    <row r="29" spans="2:7" ht="33.75" customHeight="1">
      <c r="B29" s="142" t="s">
        <v>209</v>
      </c>
      <c r="C29" s="147">
        <v>3019</v>
      </c>
      <c r="D29" s="228">
        <f>D30+D31+D32</f>
        <v>15000</v>
      </c>
      <c r="E29" s="228">
        <f>E30+E31+E32</f>
        <v>17000</v>
      </c>
      <c r="F29" s="228">
        <f>F30+F31+F32</f>
        <v>18000</v>
      </c>
      <c r="G29" s="230">
        <f>G30+G31+G32</f>
        <v>25000</v>
      </c>
    </row>
    <row r="30" spans="2:7" ht="30" customHeight="1">
      <c r="B30" s="143" t="s">
        <v>37</v>
      </c>
      <c r="C30" s="147">
        <v>3020</v>
      </c>
      <c r="D30" s="228"/>
      <c r="E30" s="228"/>
      <c r="F30" s="228"/>
      <c r="G30" s="230"/>
    </row>
    <row r="31" spans="2:7" ht="30" customHeight="1">
      <c r="B31" s="143" t="s">
        <v>210</v>
      </c>
      <c r="C31" s="147">
        <v>3021</v>
      </c>
      <c r="D31" s="228">
        <v>15000</v>
      </c>
      <c r="E31" s="228">
        <v>17000</v>
      </c>
      <c r="F31" s="228">
        <v>18000</v>
      </c>
      <c r="G31" s="230">
        <v>25000</v>
      </c>
    </row>
    <row r="32" spans="2:7" ht="33.75" customHeight="1">
      <c r="B32" s="143" t="s">
        <v>38</v>
      </c>
      <c r="C32" s="147">
        <v>3022</v>
      </c>
      <c r="D32" s="228"/>
      <c r="E32" s="228"/>
      <c r="F32" s="228"/>
      <c r="G32" s="230"/>
    </row>
    <row r="33" spans="2:7" ht="30" customHeight="1">
      <c r="B33" s="142" t="s">
        <v>211</v>
      </c>
      <c r="C33" s="147">
        <v>3023</v>
      </c>
      <c r="D33" s="228">
        <f>D36-D42</f>
        <v>0</v>
      </c>
      <c r="E33" s="228">
        <f>E36-E42</f>
        <v>0</v>
      </c>
      <c r="F33" s="228">
        <f>F36-F42</f>
        <v>0</v>
      </c>
      <c r="G33" s="230">
        <f>G36-G42</f>
        <v>0</v>
      </c>
    </row>
    <row r="34" spans="2:7" ht="30" customHeight="1">
      <c r="B34" s="142" t="s">
        <v>212</v>
      </c>
      <c r="C34" s="147">
        <v>3024</v>
      </c>
      <c r="D34" s="251">
        <f>D29-D23</f>
        <v>15000</v>
      </c>
      <c r="E34" s="251">
        <f>E29-E23</f>
        <v>17000</v>
      </c>
      <c r="F34" s="251">
        <f>F29-F23</f>
        <v>18000</v>
      </c>
      <c r="G34" s="264">
        <f>G29-G23</f>
        <v>25000</v>
      </c>
    </row>
    <row r="35" spans="2:7" ht="30" customHeight="1">
      <c r="B35" s="142" t="s">
        <v>39</v>
      </c>
      <c r="C35" s="147"/>
      <c r="D35" s="228"/>
      <c r="E35" s="228"/>
      <c r="F35" s="228"/>
      <c r="G35" s="230"/>
    </row>
    <row r="36" spans="2:7" ht="30" customHeight="1">
      <c r="B36" s="142" t="s">
        <v>213</v>
      </c>
      <c r="C36" s="147">
        <v>3025</v>
      </c>
      <c r="D36" s="228">
        <f>D37+D38+D39+D40+D41</f>
        <v>0</v>
      </c>
      <c r="E36" s="228">
        <f>E37+E38+E39+E40+E41</f>
        <v>0</v>
      </c>
      <c r="F36" s="228">
        <f>F37+F38+F39+F40+F41</f>
        <v>0</v>
      </c>
      <c r="G36" s="230">
        <f>G37+G38+G39+G40+G41</f>
        <v>0</v>
      </c>
    </row>
    <row r="37" spans="2:7" ht="30" customHeight="1">
      <c r="B37" s="143" t="s">
        <v>40</v>
      </c>
      <c r="C37" s="147">
        <v>3026</v>
      </c>
      <c r="D37" s="250"/>
      <c r="E37" s="250"/>
      <c r="F37" s="250"/>
      <c r="G37" s="257"/>
    </row>
    <row r="38" spans="2:7" ht="30" customHeight="1">
      <c r="B38" s="143" t="s">
        <v>132</v>
      </c>
      <c r="C38" s="147">
        <v>3027</v>
      </c>
      <c r="D38" s="228"/>
      <c r="E38" s="228"/>
      <c r="F38" s="228"/>
      <c r="G38" s="230"/>
    </row>
    <row r="39" spans="2:7" ht="30" customHeight="1">
      <c r="B39" s="143" t="s">
        <v>133</v>
      </c>
      <c r="C39" s="147">
        <v>3028</v>
      </c>
      <c r="D39" s="228"/>
      <c r="E39" s="228"/>
      <c r="F39" s="228"/>
      <c r="G39" s="230"/>
    </row>
    <row r="40" spans="2:7" ht="30" customHeight="1">
      <c r="B40" s="143" t="s">
        <v>134</v>
      </c>
      <c r="C40" s="147">
        <v>3029</v>
      </c>
      <c r="D40" s="228"/>
      <c r="E40" s="228"/>
      <c r="F40" s="228"/>
      <c r="G40" s="230"/>
    </row>
    <row r="41" spans="2:7" ht="33" customHeight="1">
      <c r="B41" s="143" t="s">
        <v>135</v>
      </c>
      <c r="C41" s="147">
        <v>3030</v>
      </c>
      <c r="D41" s="228"/>
      <c r="E41" s="228"/>
      <c r="F41" s="228"/>
      <c r="G41" s="230"/>
    </row>
    <row r="42" spans="2:7" ht="30" customHeight="1">
      <c r="B42" s="142" t="s">
        <v>214</v>
      </c>
      <c r="C42" s="147">
        <v>3031</v>
      </c>
      <c r="D42" s="228">
        <f>D43+D44+D45+D46+D47+D48</f>
        <v>0</v>
      </c>
      <c r="E42" s="228">
        <f>E43+E44+E45+E46+E47+E48</f>
        <v>0</v>
      </c>
      <c r="F42" s="228">
        <f>F43+F44+F45+F46+F47+F48</f>
        <v>0</v>
      </c>
      <c r="G42" s="230">
        <f>G43+G44+G45+G46+G47+G48</f>
        <v>0</v>
      </c>
    </row>
    <row r="43" spans="2:7" ht="30" customHeight="1">
      <c r="B43" s="143" t="s">
        <v>41</v>
      </c>
      <c r="C43" s="147">
        <v>3032</v>
      </c>
      <c r="D43" s="228"/>
      <c r="E43" s="228"/>
      <c r="F43" s="228"/>
      <c r="G43" s="230"/>
    </row>
    <row r="44" spans="2:7" ht="30" customHeight="1">
      <c r="B44" s="143" t="s">
        <v>215</v>
      </c>
      <c r="C44" s="147">
        <v>3033</v>
      </c>
      <c r="D44" s="228"/>
      <c r="E44" s="228"/>
      <c r="F44" s="228"/>
      <c r="G44" s="230"/>
    </row>
    <row r="45" spans="2:7" ht="30" customHeight="1">
      <c r="B45" s="143" t="s">
        <v>216</v>
      </c>
      <c r="C45" s="147">
        <v>3034</v>
      </c>
      <c r="D45" s="228"/>
      <c r="E45" s="228"/>
      <c r="F45" s="228"/>
      <c r="G45" s="230"/>
    </row>
    <row r="46" spans="2:7" ht="30" customHeight="1">
      <c r="B46" s="143" t="s">
        <v>217</v>
      </c>
      <c r="C46" s="147">
        <v>3035</v>
      </c>
      <c r="D46" s="228"/>
      <c r="E46" s="228"/>
      <c r="F46" s="228"/>
      <c r="G46" s="230"/>
    </row>
    <row r="47" spans="2:7" ht="30" customHeight="1">
      <c r="B47" s="143" t="s">
        <v>218</v>
      </c>
      <c r="C47" s="147">
        <v>3036</v>
      </c>
      <c r="D47" s="228"/>
      <c r="E47" s="228"/>
      <c r="F47" s="228"/>
      <c r="G47" s="230"/>
    </row>
    <row r="48" spans="2:7" ht="30" customHeight="1">
      <c r="B48" s="143" t="s">
        <v>219</v>
      </c>
      <c r="C48" s="147">
        <v>3037</v>
      </c>
      <c r="D48" s="228"/>
      <c r="E48" s="228"/>
      <c r="F48" s="228"/>
      <c r="G48" s="230"/>
    </row>
    <row r="49" spans="2:7" ht="30" customHeight="1">
      <c r="B49" s="142" t="s">
        <v>220</v>
      </c>
      <c r="C49" s="147">
        <v>3038</v>
      </c>
      <c r="D49" s="228">
        <f>D36-D42</f>
        <v>0</v>
      </c>
      <c r="E49" s="228">
        <f>E36-E42</f>
        <v>0</v>
      </c>
      <c r="F49" s="228">
        <f>F36-F42</f>
        <v>0</v>
      </c>
      <c r="G49" s="230">
        <f>G36-G42</f>
        <v>0</v>
      </c>
    </row>
    <row r="50" spans="2:7" ht="30" customHeight="1">
      <c r="B50" s="142" t="s">
        <v>221</v>
      </c>
      <c r="C50" s="147">
        <v>3039</v>
      </c>
      <c r="D50" s="228">
        <f>D42-D36</f>
        <v>0</v>
      </c>
      <c r="E50" s="228">
        <f>E42-E36</f>
        <v>0</v>
      </c>
      <c r="F50" s="228">
        <f>F42-F36</f>
        <v>0</v>
      </c>
      <c r="G50" s="230">
        <f>G42-G36</f>
        <v>0</v>
      </c>
    </row>
    <row r="51" spans="2:7" ht="30" customHeight="1">
      <c r="B51" s="142" t="s">
        <v>577</v>
      </c>
      <c r="C51" s="147">
        <v>3040</v>
      </c>
      <c r="D51" s="228">
        <f>D10+D23+D36</f>
        <v>58400</v>
      </c>
      <c r="E51" s="228">
        <f>E10+E23+E36</f>
        <v>109800</v>
      </c>
      <c r="F51" s="228">
        <f>F10+F23+F36</f>
        <v>170913</v>
      </c>
      <c r="G51" s="230">
        <f>G10+G23+G36</f>
        <v>252800</v>
      </c>
    </row>
    <row r="52" spans="2:7" ht="30" customHeight="1">
      <c r="B52" s="142" t="s">
        <v>578</v>
      </c>
      <c r="C52" s="147">
        <v>3041</v>
      </c>
      <c r="D52" s="228">
        <f>D14+D29+D42</f>
        <v>69637</v>
      </c>
      <c r="E52" s="228">
        <f>E14+E29+E42</f>
        <v>118487</v>
      </c>
      <c r="F52" s="228">
        <f>F14+F29+F42</f>
        <v>177400</v>
      </c>
      <c r="G52" s="230">
        <f>G14+G29+G42</f>
        <v>263887</v>
      </c>
    </row>
    <row r="53" spans="2:7" ht="30" customHeight="1">
      <c r="B53" s="142" t="s">
        <v>579</v>
      </c>
      <c r="C53" s="147">
        <v>3042</v>
      </c>
      <c r="D53" s="228"/>
      <c r="E53" s="228"/>
      <c r="F53" s="228"/>
      <c r="G53" s="230"/>
    </row>
    <row r="54" spans="2:7" ht="30" customHeight="1">
      <c r="B54" s="142" t="s">
        <v>580</v>
      </c>
      <c r="C54" s="147">
        <v>3043</v>
      </c>
      <c r="D54" s="228">
        <f>D52-D51</f>
        <v>11237</v>
      </c>
      <c r="E54" s="228">
        <f>E52-E51</f>
        <v>8687</v>
      </c>
      <c r="F54" s="228">
        <f>F52-F51</f>
        <v>6487</v>
      </c>
      <c r="G54" s="230">
        <f>G52-G51</f>
        <v>11087</v>
      </c>
    </row>
    <row r="55" spans="2:7" ht="30" customHeight="1">
      <c r="B55" s="142" t="s">
        <v>222</v>
      </c>
      <c r="C55" s="147">
        <v>3044</v>
      </c>
      <c r="D55" s="228">
        <v>32653</v>
      </c>
      <c r="E55" s="228">
        <v>32653</v>
      </c>
      <c r="F55" s="228">
        <v>32653</v>
      </c>
      <c r="G55" s="230">
        <v>32653</v>
      </c>
    </row>
    <row r="56" spans="2:7" ht="30" customHeight="1">
      <c r="B56" s="142" t="s">
        <v>223</v>
      </c>
      <c r="C56" s="147">
        <v>3045</v>
      </c>
      <c r="D56" s="228"/>
      <c r="E56" s="228"/>
      <c r="F56" s="228"/>
      <c r="G56" s="230"/>
    </row>
    <row r="57" spans="2:7" ht="30" customHeight="1">
      <c r="B57" s="142" t="s">
        <v>136</v>
      </c>
      <c r="C57" s="147">
        <v>3046</v>
      </c>
      <c r="D57" s="228"/>
      <c r="E57" s="228"/>
      <c r="F57" s="228"/>
      <c r="G57" s="230"/>
    </row>
    <row r="58" spans="2:7" ht="30" customHeight="1" thickBot="1">
      <c r="B58" s="144" t="s">
        <v>581</v>
      </c>
      <c r="C58" s="148">
        <v>3047</v>
      </c>
      <c r="D58" s="231">
        <f>D53-D54+D55+D56-D57</f>
        <v>21416</v>
      </c>
      <c r="E58" s="231">
        <f>E53-E54+E55+E56-E57</f>
        <v>23966</v>
      </c>
      <c r="F58" s="231">
        <f>F53-F54+F55+F56-F57</f>
        <v>26166</v>
      </c>
      <c r="G58" s="232">
        <f>G53-G54+G55+G56-G57</f>
        <v>21566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J23"/>
  <sheetViews>
    <sheetView showGridLines="0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6"/>
      <c r="C1" s="36"/>
      <c r="D1" s="36"/>
      <c r="E1" s="36"/>
      <c r="F1" s="36"/>
      <c r="G1" s="760" t="s">
        <v>711</v>
      </c>
    </row>
    <row r="2" spans="2:6" ht="15.75">
      <c r="B2" s="36"/>
      <c r="C2" s="36"/>
      <c r="D2" s="36"/>
      <c r="E2" s="36"/>
      <c r="F2" s="36"/>
    </row>
    <row r="5" spans="2:9" ht="22.5" customHeight="1">
      <c r="B5" s="930" t="s">
        <v>540</v>
      </c>
      <c r="C5" s="930"/>
      <c r="D5" s="930"/>
      <c r="E5" s="930"/>
      <c r="F5" s="930"/>
      <c r="G5" s="930"/>
      <c r="H5" s="37"/>
      <c r="I5" s="37"/>
    </row>
    <row r="6" spans="7:9" ht="15.75">
      <c r="G6" s="38"/>
      <c r="H6" s="38"/>
      <c r="I6" s="38"/>
    </row>
    <row r="7" ht="16.5" thickBot="1">
      <c r="G7" s="39" t="s">
        <v>59</v>
      </c>
    </row>
    <row r="8" spans="2:10" s="40" customFormat="1" ht="18" customHeight="1">
      <c r="B8" s="931" t="s">
        <v>855</v>
      </c>
      <c r="C8" s="932"/>
      <c r="D8" s="932"/>
      <c r="E8" s="932"/>
      <c r="F8" s="932"/>
      <c r="G8" s="933"/>
      <c r="J8" s="41"/>
    </row>
    <row r="9" spans="2:7" s="40" customFormat="1" ht="21.75" customHeight="1" thickBot="1">
      <c r="B9" s="934"/>
      <c r="C9" s="935"/>
      <c r="D9" s="935"/>
      <c r="E9" s="935"/>
      <c r="F9" s="935"/>
      <c r="G9" s="936"/>
    </row>
    <row r="10" spans="2:7" s="40" customFormat="1" ht="54.75" customHeight="1">
      <c r="B10" s="137" t="s">
        <v>541</v>
      </c>
      <c r="C10" s="111" t="s">
        <v>24</v>
      </c>
      <c r="D10" s="111" t="s">
        <v>542</v>
      </c>
      <c r="E10" s="111" t="s">
        <v>745</v>
      </c>
      <c r="F10" s="111" t="s">
        <v>543</v>
      </c>
      <c r="G10" s="138" t="s">
        <v>744</v>
      </c>
    </row>
    <row r="11" spans="2:7" s="40" customFormat="1" ht="17.25" customHeight="1" thickBot="1">
      <c r="B11" s="139"/>
      <c r="C11" s="112">
        <v>1</v>
      </c>
      <c r="D11" s="112">
        <v>2</v>
      </c>
      <c r="E11" s="112">
        <v>3</v>
      </c>
      <c r="F11" s="112" t="s">
        <v>544</v>
      </c>
      <c r="G11" s="140">
        <v>5</v>
      </c>
    </row>
    <row r="12" spans="2:7" s="40" customFormat="1" ht="33" customHeight="1">
      <c r="B12" s="51" t="s">
        <v>545</v>
      </c>
      <c r="C12" s="250">
        <v>3000000</v>
      </c>
      <c r="D12" s="250">
        <v>3000000</v>
      </c>
      <c r="E12" s="250">
        <v>3000000</v>
      </c>
      <c r="F12" s="276">
        <v>0</v>
      </c>
      <c r="G12" s="277">
        <v>0</v>
      </c>
    </row>
    <row r="13" spans="2:7" s="40" customFormat="1" ht="33" customHeight="1">
      <c r="B13" s="212" t="s">
        <v>546</v>
      </c>
      <c r="C13" s="228"/>
      <c r="D13" s="228"/>
      <c r="E13" s="228"/>
      <c r="F13" s="228"/>
      <c r="G13" s="272"/>
    </row>
    <row r="14" spans="2:7" s="40" customFormat="1" ht="33" customHeight="1" thickBot="1">
      <c r="B14" s="211" t="s">
        <v>21</v>
      </c>
      <c r="C14" s="231"/>
      <c r="D14" s="231"/>
      <c r="E14" s="231"/>
      <c r="F14" s="231"/>
      <c r="G14" s="262"/>
    </row>
    <row r="15" spans="2:7" s="40" customFormat="1" ht="42.75" customHeight="1" thickBot="1">
      <c r="B15" s="42"/>
      <c r="C15" s="43"/>
      <c r="D15" s="44"/>
      <c r="E15" s="45"/>
      <c r="F15" s="46" t="s">
        <v>59</v>
      </c>
      <c r="G15" s="46"/>
    </row>
    <row r="16" spans="2:8" s="40" customFormat="1" ht="33" customHeight="1">
      <c r="B16" s="937" t="s">
        <v>856</v>
      </c>
      <c r="C16" s="938"/>
      <c r="D16" s="938"/>
      <c r="E16" s="938"/>
      <c r="F16" s="869"/>
      <c r="G16" s="47"/>
      <c r="H16" s="48"/>
    </row>
    <row r="17" spans="2:7" s="40" customFormat="1" ht="19.5" thickBot="1">
      <c r="B17" s="141"/>
      <c r="C17" s="112" t="s">
        <v>547</v>
      </c>
      <c r="D17" s="112" t="s">
        <v>548</v>
      </c>
      <c r="E17" s="112" t="s">
        <v>549</v>
      </c>
      <c r="F17" s="113" t="s">
        <v>550</v>
      </c>
      <c r="G17" s="49"/>
    </row>
    <row r="18" spans="2:7" s="40" customFormat="1" ht="33" customHeight="1">
      <c r="B18" s="51" t="s">
        <v>545</v>
      </c>
      <c r="C18" s="276">
        <v>0</v>
      </c>
      <c r="D18" s="276">
        <v>0</v>
      </c>
      <c r="E18" s="276">
        <v>0</v>
      </c>
      <c r="F18" s="278">
        <v>0</v>
      </c>
      <c r="G18" s="27"/>
    </row>
    <row r="19" spans="2:8" ht="33" customHeight="1">
      <c r="B19" s="210" t="s">
        <v>546</v>
      </c>
      <c r="C19" s="228"/>
      <c r="D19" s="228"/>
      <c r="E19" s="251"/>
      <c r="F19" s="230"/>
      <c r="G19" s="27"/>
      <c r="H19" s="27"/>
    </row>
    <row r="20" spans="2:8" ht="33" customHeight="1" thickBot="1">
      <c r="B20" s="211" t="s">
        <v>21</v>
      </c>
      <c r="C20" s="231"/>
      <c r="D20" s="279"/>
      <c r="E20" s="280"/>
      <c r="F20" s="232"/>
      <c r="G20" s="27"/>
      <c r="H20" s="27"/>
    </row>
    <row r="21" spans="2:7" ht="33" customHeight="1">
      <c r="B21" s="939"/>
      <c r="C21" s="939"/>
      <c r="D21" s="939"/>
      <c r="E21" s="939"/>
      <c r="F21" s="939"/>
      <c r="G21" s="39"/>
    </row>
    <row r="22" spans="2:7" ht="18.75" customHeight="1">
      <c r="B22" s="929" t="s">
        <v>551</v>
      </c>
      <c r="C22" s="929"/>
      <c r="D22" s="929"/>
      <c r="E22" s="929"/>
      <c r="F22" s="929"/>
      <c r="G22" s="929"/>
    </row>
    <row r="23" ht="18.75" customHeight="1">
      <c r="B23" s="50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2021-12-09T06:38:59Z</cp:lastPrinted>
  <dcterms:created xsi:type="dcterms:W3CDTF">2013-03-07T07:52:21Z</dcterms:created>
  <dcterms:modified xsi:type="dcterms:W3CDTF">2021-12-31T07:36:54Z</dcterms:modified>
  <cp:category/>
  <cp:version/>
  <cp:contentType/>
  <cp:contentStatus/>
</cp:coreProperties>
</file>