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2\Tromesečni izveštaji za 2022\"/>
    </mc:Choice>
  </mc:AlternateContent>
  <bookViews>
    <workbookView xWindow="0" yWindow="0" windowWidth="28800" windowHeight="12435" tabRatio="905" firstSheet="3" activeTab="11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Готовина!$A$1:$I$44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0" l="1"/>
  <c r="C7" i="31"/>
  <c r="C8" i="31"/>
  <c r="G37" i="28"/>
  <c r="G14" i="28"/>
  <c r="G9" i="28"/>
  <c r="G24" i="28"/>
  <c r="E65" i="28"/>
  <c r="F9" i="28"/>
  <c r="F58" i="28"/>
  <c r="F14" i="28"/>
  <c r="F32" i="28"/>
  <c r="F59" i="28"/>
  <c r="F61" i="28"/>
  <c r="F65" i="28"/>
  <c r="G58" i="28"/>
  <c r="G32" i="28"/>
  <c r="G59" i="28"/>
  <c r="G61" i="28"/>
  <c r="G65" i="28"/>
  <c r="E61" i="28"/>
  <c r="E59" i="28"/>
  <c r="E58" i="28"/>
  <c r="E32" i="28"/>
  <c r="F23" i="28"/>
  <c r="E23" i="28"/>
  <c r="E14" i="28"/>
  <c r="E9" i="28"/>
  <c r="D23" i="28"/>
  <c r="D14" i="28"/>
  <c r="D9" i="28"/>
  <c r="D58" i="28"/>
  <c r="D57" i="28"/>
  <c r="D56" i="28"/>
  <c r="D47" i="28"/>
  <c r="D39" i="28"/>
  <c r="D32" i="28"/>
  <c r="D26" i="28"/>
  <c r="C10" i="31"/>
  <c r="C20" i="31"/>
  <c r="C19" i="31"/>
  <c r="C17" i="31"/>
  <c r="C18" i="31"/>
  <c r="L83" i="30"/>
  <c r="M83" i="30"/>
  <c r="N83" i="30"/>
  <c r="O83" i="30"/>
  <c r="P83" i="30"/>
  <c r="K83" i="30"/>
  <c r="J83" i="30"/>
  <c r="I83" i="30"/>
  <c r="G83" i="30"/>
  <c r="F83" i="30"/>
  <c r="H124" i="27"/>
  <c r="H132" i="27"/>
  <c r="H111" i="27"/>
  <c r="H89" i="27"/>
  <c r="H77" i="27"/>
  <c r="H141" i="27"/>
  <c r="H50" i="27"/>
  <c r="H41" i="27"/>
  <c r="H74" i="27"/>
  <c r="H94" i="27"/>
  <c r="H92" i="27"/>
  <c r="F141" i="27"/>
  <c r="G132" i="27"/>
  <c r="G111" i="27"/>
  <c r="G141" i="27"/>
  <c r="G94" i="27"/>
  <c r="G92" i="27"/>
  <c r="G89" i="27"/>
  <c r="G85" i="27"/>
  <c r="H85" i="27"/>
  <c r="F74" i="27"/>
  <c r="F124" i="27"/>
  <c r="F111" i="27"/>
  <c r="F132" i="27"/>
  <c r="G124" i="27"/>
  <c r="F94" i="27"/>
  <c r="F92" i="27"/>
  <c r="F85" i="27"/>
  <c r="F77" i="27"/>
  <c r="G77" i="27"/>
  <c r="F18" i="27"/>
  <c r="F9" i="27"/>
  <c r="F43" i="27"/>
  <c r="F50" i="27"/>
  <c r="F57" i="27"/>
  <c r="F62" i="27"/>
  <c r="F41" i="27"/>
  <c r="G11" i="27"/>
  <c r="G18" i="27"/>
  <c r="G28" i="27"/>
  <c r="G9" i="27"/>
  <c r="G43" i="27"/>
  <c r="G50" i="27"/>
  <c r="G57" i="27"/>
  <c r="G62" i="27"/>
  <c r="G41" i="27"/>
  <c r="G74" i="27"/>
  <c r="H11" i="27"/>
  <c r="H18" i="27"/>
  <c r="H28" i="27"/>
  <c r="H9" i="27"/>
  <c r="H43" i="27"/>
  <c r="H57" i="27"/>
  <c r="H62" i="27"/>
  <c r="F28" i="27"/>
  <c r="F11" i="27"/>
  <c r="H7" i="22"/>
  <c r="H8" i="22"/>
  <c r="H9" i="22"/>
  <c r="H10" i="22"/>
  <c r="H11" i="22"/>
  <c r="H12" i="22"/>
  <c r="H13" i="22"/>
  <c r="H16" i="22"/>
  <c r="H17" i="22"/>
  <c r="H24" i="22"/>
  <c r="H25" i="22"/>
  <c r="H26" i="22"/>
  <c r="H27" i="22"/>
  <c r="H28" i="22"/>
  <c r="H29" i="22"/>
  <c r="H30" i="22"/>
  <c r="H34" i="22"/>
  <c r="H36" i="22"/>
  <c r="H6" i="22"/>
  <c r="E9" i="22"/>
  <c r="F9" i="22"/>
  <c r="G9" i="22"/>
  <c r="D9" i="22"/>
  <c r="H73" i="29"/>
  <c r="H22" i="29"/>
  <c r="H56" i="29"/>
  <c r="H59" i="29"/>
  <c r="H64" i="29"/>
  <c r="H35" i="29"/>
  <c r="H42" i="29"/>
  <c r="H48" i="29"/>
  <c r="G73" i="29"/>
  <c r="G59" i="29"/>
  <c r="G64" i="29"/>
  <c r="G48" i="29"/>
  <c r="G22" i="29"/>
  <c r="G35" i="29"/>
  <c r="F71" i="29"/>
  <c r="F62" i="29"/>
  <c r="F58" i="29"/>
  <c r="H25" i="29"/>
  <c r="G25" i="29"/>
  <c r="G42" i="29"/>
  <c r="G56" i="29"/>
  <c r="F56" i="29"/>
  <c r="H11" i="29"/>
  <c r="H14" i="29"/>
  <c r="H9" i="29"/>
  <c r="H36" i="29"/>
  <c r="H54" i="29"/>
  <c r="G11" i="29"/>
  <c r="G14" i="29"/>
  <c r="G9" i="29"/>
  <c r="G36" i="29"/>
  <c r="G54" i="29"/>
  <c r="F48" i="29"/>
  <c r="F54" i="29"/>
  <c r="F9" i="29"/>
  <c r="F35" i="29"/>
  <c r="F42" i="29"/>
  <c r="F36" i="29"/>
  <c r="F25" i="29"/>
  <c r="F22" i="29"/>
  <c r="F14" i="29"/>
  <c r="F11" i="29"/>
  <c r="G21" i="14"/>
  <c r="G25" i="14"/>
  <c r="G27" i="14"/>
  <c r="F27" i="14"/>
  <c r="F21" i="14"/>
  <c r="F25" i="14"/>
  <c r="G20" i="14"/>
  <c r="F20" i="14"/>
  <c r="G14" i="14"/>
  <c r="G18" i="14"/>
  <c r="F18" i="14"/>
  <c r="F14" i="14"/>
  <c r="I15" i="10"/>
  <c r="I14" i="10"/>
  <c r="E132" i="27"/>
  <c r="E111" i="27"/>
  <c r="E57" i="27"/>
  <c r="E85" i="27"/>
  <c r="E77" i="27"/>
  <c r="E141" i="27"/>
  <c r="E18" i="27"/>
  <c r="E11" i="27"/>
  <c r="E9" i="27"/>
  <c r="E41" i="27"/>
  <c r="E74" i="27"/>
  <c r="E92" i="27"/>
  <c r="E28" i="27"/>
  <c r="E43" i="27"/>
  <c r="E50" i="27"/>
  <c r="E62" i="27"/>
  <c r="E94" i="27"/>
  <c r="E124" i="27"/>
  <c r="E114" i="27"/>
  <c r="E99" i="27"/>
  <c r="E89" i="27"/>
  <c r="E22" i="29"/>
  <c r="E56" i="29"/>
  <c r="E58" i="29"/>
  <c r="E62" i="29"/>
  <c r="E71" i="29"/>
  <c r="E9" i="29"/>
  <c r="E54" i="29"/>
  <c r="E42" i="29"/>
  <c r="E34" i="29"/>
  <c r="E25" i="29"/>
  <c r="E48" i="29"/>
  <c r="E36" i="29"/>
  <c r="E14" i="29"/>
  <c r="E11" i="29"/>
  <c r="I12" i="29"/>
  <c r="I11" i="29"/>
  <c r="H37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3" i="10"/>
  <c r="I12" i="10"/>
  <c r="I11" i="10"/>
  <c r="I10" i="10"/>
  <c r="H65" i="28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D59" i="28"/>
  <c r="D61" i="28"/>
  <c r="D65" i="28"/>
</calcChain>
</file>

<file path=xl/sharedStrings.xml><?xml version="1.0" encoding="utf-8"?>
<sst xmlns="http://schemas.openxmlformats.org/spreadsheetml/2006/main" count="1058" uniqueCount="808">
  <si>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</si>
  <si>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</si>
  <si>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</si>
  <si>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</si>
  <si>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</si>
  <si>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</si>
  <si>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</si>
  <si>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</si>
  <si>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</si>
  <si>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</si>
  <si>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</si>
  <si>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</si>
  <si>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</si>
  <si>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</si>
  <si>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</si>
  <si>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</si>
  <si>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</si>
  <si>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</si>
  <si>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</si>
  <si>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</si>
  <si>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</si>
  <si>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</si>
  <si>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</si>
  <si>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</si>
  <si>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</si>
  <si>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</si>
  <si>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</si>
  <si>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</si>
  <si>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</si>
  <si>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</si>
  <si>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</si>
  <si>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</si>
  <si>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</si>
  <si>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</si>
  <si>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</si>
  <si>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</si>
  <si>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</si>
  <si>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</si>
  <si>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</si>
  <si>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</si>
  <si>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</si>
  <si>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</si>
  <si>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</si>
  <si>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</si>
  <si>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</si>
  <si>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</si>
  <si>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</si>
  <si>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</si>
  <si>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</si>
  <si>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</si>
  <si>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</si>
  <si>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</si>
  <si>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</si>
  <si>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</si>
  <si>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</si>
  <si>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</si>
  <si>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</si>
  <si>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</si>
  <si>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</si>
  <si>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</si>
  <si>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</si>
  <si>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</si>
  <si>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</si>
  <si>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</si>
  <si>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</si>
  <si>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</si>
  <si>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</si>
  <si>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</si>
  <si>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</si>
  <si>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</si>
  <si>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</si>
  <si>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</si>
  <si>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</si>
  <si>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</si>
  <si>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</si>
  <si>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</si>
  <si>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</si>
  <si>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</si>
  <si>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</si>
  <si>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</si>
  <si>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</si>
  <si>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</si>
  <si>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</si>
  <si>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</si>
  <si>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</si>
  <si>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</si>
  <si>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</si>
  <si>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</si>
  <si>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</si>
  <si>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</si>
  <si>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</si>
  <si>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</si>
  <si>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</si>
  <si>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</si>
  <si>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</si>
  <si>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</si>
  <si>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</si>
  <si>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</si>
  <si>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</si>
  <si>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</si>
  <si>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</si>
  <si>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</si>
  <si>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</si>
  <si>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</si>
  <si>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</si>
  <si>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</si>
  <si>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</si>
  <si>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</si>
  <si>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</si>
  <si>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</si>
  <si>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</si>
  <si>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</si>
  <si>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</si>
  <si>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</si>
  <si>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</si>
  <si>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</si>
  <si>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</si>
  <si>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</si>
  <si>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</si>
  <si>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</si>
  <si>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</si>
  <si>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</si>
  <si>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</si>
  <si>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</si>
  <si>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</si>
  <si>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</si>
  <si>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</si>
  <si>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</si>
  <si>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</si>
  <si>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</si>
  <si>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</si>
  <si>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</si>
  <si>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</si>
  <si>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</si>
  <si>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</si>
  <si>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</si>
  <si>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</si>
  <si>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</si>
  <si>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</si>
  <si>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</si>
  <si>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</si>
  <si>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</si>
  <si>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</si>
  <si>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</si>
  <si>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</si>
  <si>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</si>
  <si>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</si>
  <si>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</si>
  <si>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</si>
  <si>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</si>
  <si>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</si>
  <si>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</si>
  <si>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</si>
  <si>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</si>
  <si>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</si>
  <si>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</si>
  <si>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</si>
  <si>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</si>
  <si>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</si>
  <si>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</si>
  <si>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</si>
  <si>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</si>
  <si>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</si>
  <si>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</si>
  <si>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</si>
  <si>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</si>
  <si>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</si>
  <si>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</si>
  <si>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</si>
  <si>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</si>
  <si>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</si>
  <si>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</si>
  <si>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</si>
  <si>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</si>
  <si>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</si>
  <si>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</si>
  <si>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</si>
  <si>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</si>
  <si>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</si>
  <si>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</si>
  <si>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</si>
  <si>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</si>
  <si>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</si>
  <si>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</si>
  <si>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</si>
  <si>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</si>
  <si>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</si>
  <si>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</si>
  <si>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</si>
  <si>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</si>
  <si>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</si>
  <si>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</si>
  <si>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</si>
  <si>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</si>
  <si>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</si>
  <si>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</si>
  <si>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</si>
  <si>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</si>
  <si>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</si>
  <si>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</si>
  <si>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</si>
  <si>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</si>
  <si>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</si>
  <si>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</si>
  <si>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</si>
  <si>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</si>
  <si>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</si>
  <si>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</si>
  <si>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</si>
  <si>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</si>
  <si>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</si>
  <si>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</si>
  <si>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</si>
  <si>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</si>
  <si>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</si>
  <si>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</si>
  <si>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</si>
  <si>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</si>
  <si>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</si>
  <si>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</si>
  <si>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</si>
  <si>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</si>
  <si>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</si>
  <si>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</si>
  <si>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</si>
  <si>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</si>
  <si>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</si>
  <si>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</si>
  <si>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</si>
  <si>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</si>
  <si>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</si>
  <si>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</si>
  <si>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</si>
  <si>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</si>
  <si>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</si>
  <si>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</si>
  <si>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</si>
  <si>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</si>
  <si>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</si>
  <si>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</si>
  <si>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</si>
  <si>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</si>
  <si>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</si>
  <si>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</si>
  <si>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</si>
  <si>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</si>
  <si>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</si>
  <si>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</si>
  <si>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</si>
  <si>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</si>
  <si>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</si>
  <si>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</si>
  <si>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</si>
  <si>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</si>
  <si>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</si>
  <si>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</si>
  <si>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</si>
  <si>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</si>
  <si>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</si>
  <si>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</si>
  <si>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</si>
  <si>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</si>
  <si>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</si>
  <si>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</si>
  <si>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</si>
  <si>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</si>
  <si>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</si>
  <si>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</si>
  <si>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</si>
  <si>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</si>
  <si>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</si>
  <si>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</si>
  <si>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30.06.20__.</t>
  </si>
  <si>
    <t>30.09.20__.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</si>
  <si>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</si>
  <si>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</si>
  <si>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</si>
  <si>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</si>
  <si>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</si>
  <si>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</si>
  <si>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</si>
  <si>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</si>
  <si>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</si>
  <si>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</si>
  <si>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</si>
  <si>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</si>
  <si>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</si>
  <si>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</si>
  <si>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</si>
  <si>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</si>
  <si>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</si>
  <si>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</si>
  <si>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</si>
  <si>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</si>
  <si>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</si>
  <si>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</si>
  <si>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</si>
  <si>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</si>
  <si>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</si>
  <si>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</si>
  <si>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</si>
  <si>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</si>
  <si>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</si>
  <si>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</si>
  <si>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</si>
  <si>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</si>
  <si>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</si>
  <si>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</si>
  <si>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</si>
  <si>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</si>
  <si>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</si>
  <si>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</si>
  <si>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</si>
  <si>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</si>
  <si>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</si>
  <si>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</si>
  <si>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</si>
  <si>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</si>
  <si>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</si>
  <si>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</si>
  <si>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</si>
  <si>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</si>
  <si>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</si>
  <si>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</si>
  <si>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</si>
  <si>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</si>
  <si>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</si>
  <si>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</si>
  <si>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</si>
  <si>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</si>
  <si>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</si>
  <si>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</si>
  <si>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</si>
  <si>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</si>
  <si>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</si>
  <si>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</si>
  <si>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</si>
  <si>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</si>
  <si>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</si>
  <si>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</si>
  <si>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</si>
  <si>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</si>
  <si>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</si>
  <si>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</si>
  <si>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</si>
  <si>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</si>
  <si>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</si>
  <si>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</si>
  <si>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</si>
  <si>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</si>
  <si>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</si>
  <si>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</si>
  <si>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</si>
  <si>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</si>
  <si>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</si>
  <si>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</si>
  <si>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</si>
  <si>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</si>
  <si>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</si>
  <si>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</si>
  <si>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</si>
  <si>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</si>
  <si>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</si>
  <si>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</si>
  <si>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</si>
  <si>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</si>
  <si>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</si>
  <si>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</si>
  <si>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</si>
  <si>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</si>
  <si>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</si>
  <si>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</si>
  <si>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</si>
  <si>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</si>
  <si>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</si>
  <si>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</si>
  <si>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</si>
  <si>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</si>
  <si>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</si>
  <si>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</si>
  <si>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</si>
  <si>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</si>
  <si>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</si>
  <si>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</si>
  <si>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</si>
  <si>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</si>
  <si>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</si>
  <si>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</si>
  <si>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</si>
  <si>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</si>
  <si>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</si>
  <si>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</si>
  <si>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</si>
  <si>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</si>
  <si>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</si>
  <si>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</si>
  <si>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</si>
  <si>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</si>
  <si>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</si>
  <si>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</si>
  <si>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</si>
  <si>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</si>
  <si>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</si>
  <si>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</si>
  <si>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</si>
  <si>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</si>
  <si>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</si>
  <si>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</si>
  <si>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</si>
  <si>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</si>
  <si>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</si>
  <si>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</si>
  <si>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</si>
  <si>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</si>
  <si>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</si>
  <si>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</si>
  <si>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</si>
  <si>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</si>
  <si>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</si>
  <si>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</si>
  <si>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</si>
  <si>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</si>
  <si>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</si>
  <si>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</si>
  <si>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</si>
  <si>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</si>
  <si>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</si>
  <si>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</si>
  <si>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</si>
  <si>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</si>
  <si>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</si>
  <si>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</si>
  <si>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</si>
  <si>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</si>
  <si>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</si>
  <si>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</si>
  <si>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</si>
  <si>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</si>
  <si>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</si>
  <si>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</si>
  <si>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</si>
  <si>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</si>
  <si>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</si>
  <si>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</si>
  <si>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</si>
  <si>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</si>
  <si>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</si>
  <si>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</si>
  <si>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</si>
  <si>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</si>
  <si>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</si>
  <si>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</si>
  <si>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</si>
  <si>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</si>
  <si>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</si>
  <si>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</si>
  <si>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</si>
  <si>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</si>
  <si>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</si>
  <si>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</si>
  <si>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</si>
  <si>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</si>
  <si>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</si>
  <si>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</si>
  <si>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</si>
  <si>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</si>
  <si>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</si>
  <si>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</si>
  <si>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</si>
  <si>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</si>
  <si>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</si>
  <si>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</si>
  <si>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</si>
  <si>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</si>
  <si>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</si>
  <si>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</si>
  <si>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</si>
  <si>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</si>
  <si>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</si>
  <si>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</si>
  <si>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</si>
  <si>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</si>
  <si>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</si>
  <si>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</si>
  <si>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</si>
  <si>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</si>
  <si>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</si>
  <si>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</si>
  <si>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</si>
  <si>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</si>
  <si>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</si>
  <si>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</si>
  <si>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</si>
  <si>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</si>
  <si>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</si>
  <si>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</si>
  <si>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</si>
  <si>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</si>
  <si>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</si>
  <si>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</si>
  <si>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</si>
  <si>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</si>
  <si>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</si>
  <si>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</si>
  <si>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</si>
  <si>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</si>
  <si>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</si>
  <si>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</si>
  <si>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</si>
  <si>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</si>
  <si>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</si>
  <si>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</si>
  <si>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</si>
  <si>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</si>
  <si>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</si>
  <si>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</si>
  <si>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</si>
  <si>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</si>
  <si>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</si>
  <si>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</si>
  <si>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</si>
  <si>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</si>
  <si>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</si>
  <si>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</si>
  <si>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</si>
  <si>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</si>
  <si>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</si>
  <si>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</si>
  <si>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</si>
  <si>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</si>
  <si>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</si>
  <si>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</si>
  <si>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</si>
  <si>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</si>
  <si>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</si>
  <si>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</si>
  <si>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</si>
  <si>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</si>
  <si>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</si>
  <si>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</si>
  <si>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</si>
  <si>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</si>
  <si>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</si>
  <si>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</si>
  <si>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</si>
  <si>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</si>
  <si>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</si>
  <si>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</si>
  <si>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</si>
  <si>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</si>
  <si>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</si>
  <si>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</si>
  <si>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</si>
  <si>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</si>
  <si>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</si>
  <si>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</si>
  <si>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</si>
  <si>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</si>
  <si>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</si>
  <si>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</si>
  <si>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</si>
  <si>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</si>
  <si>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</si>
  <si>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</si>
  <si>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</si>
  <si>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</si>
  <si>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</si>
  <si>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</si>
  <si>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</si>
  <si>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</si>
  <si>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</si>
  <si>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</si>
  <si>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</si>
  <si>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</si>
  <si>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</si>
  <si>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</si>
  <si>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</si>
  <si>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</si>
  <si>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</si>
  <si>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</si>
  <si>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</si>
  <si>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</si>
  <si>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</si>
  <si>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</si>
  <si>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</si>
  <si>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</si>
  <si>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</si>
  <si>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</si>
  <si>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</si>
  <si>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</si>
  <si>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</si>
  <si>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</si>
  <si>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</si>
  <si>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</si>
  <si>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</si>
  <si>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</si>
  <si>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</si>
  <si>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</si>
  <si>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</si>
  <si>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</si>
  <si>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</si>
  <si>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</si>
  <si>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</si>
  <si>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</si>
  <si>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</si>
  <si>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</si>
  <si>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</si>
  <si>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</si>
  <si>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</si>
  <si>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</si>
  <si>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</si>
  <si>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</si>
  <si>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</si>
  <si>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</si>
  <si>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</si>
  <si>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</si>
  <si>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</si>
  <si>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</si>
  <si>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</si>
  <si>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</si>
  <si>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</si>
  <si>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</si>
  <si>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</si>
  <si>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</si>
  <si>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</si>
  <si>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</si>
  <si>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</si>
  <si>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</si>
  <si>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</si>
  <si>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</si>
  <si>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</si>
  <si>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</si>
  <si>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</si>
  <si>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</si>
  <si>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</si>
  <si>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</si>
  <si>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</si>
  <si>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</si>
  <si>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</si>
  <si>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</si>
  <si>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</si>
  <si>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</si>
  <si>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</si>
  <si>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</si>
  <si>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</si>
  <si>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</si>
  <si>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</si>
  <si>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</si>
  <si>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</si>
  <si>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</si>
  <si>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</si>
  <si>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</si>
  <si>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</si>
  <si>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</si>
  <si>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</si>
  <si>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</si>
  <si>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</si>
  <si>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</si>
  <si>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</si>
  <si>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</si>
  <si>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</si>
  <si>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</si>
  <si>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</si>
  <si>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</si>
  <si>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</si>
  <si>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</si>
  <si>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</si>
  <si>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</si>
  <si>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</si>
  <si>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</si>
  <si>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</si>
  <si>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</si>
  <si>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</si>
  <si>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</si>
  <si>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</si>
  <si>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</si>
  <si>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</si>
  <si>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</si>
  <si>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30.06.20__</t>
  </si>
  <si>
    <t>на дан 30.09.20__</t>
  </si>
  <si>
    <t>на дан 31.12.20__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</si>
  <si>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</si>
  <si>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</si>
  <si>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</si>
  <si>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</si>
  <si>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</si>
  <si>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</si>
  <si>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</si>
  <si>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</si>
  <si>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</si>
  <si>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</si>
  <si>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</si>
  <si>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</si>
  <si>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</si>
  <si>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</si>
  <si>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</si>
  <si>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</si>
  <si>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</si>
  <si>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</si>
  <si>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</si>
  <si>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</si>
  <si>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</si>
  <si>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</si>
  <si>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</si>
  <si>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</si>
  <si>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</si>
  <si>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</si>
  <si>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</si>
  <si>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</si>
  <si>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</si>
  <si>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</si>
  <si>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</si>
  <si>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</si>
  <si>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</si>
  <si>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</si>
  <si>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</si>
  <si>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</si>
  <si>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</si>
  <si>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</si>
  <si>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</si>
  <si>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</si>
  <si>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</si>
  <si>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</si>
  <si>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</si>
  <si>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</si>
  <si>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</si>
  <si>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</si>
  <si>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</si>
  <si>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 за
01.01-31.12.2021.             Претходна  година</t>
  </si>
  <si>
    <t>Реализација 
01.01-31.12.2021.      Претходна година</t>
  </si>
  <si>
    <t>План за
01.01-31.12.2022.             Текућа година</t>
  </si>
  <si>
    <t>01.01  - 31.03.2022. године*</t>
  </si>
  <si>
    <t>Проценат реализације (реализација /                   план 31.03.2022*)</t>
  </si>
  <si>
    <t>НАПОМЕНА: ЈП"КОВИНСКИ КОМУНАЛАЦ" КОВИН НИЈЕ КРЕДИТНО ЗАДУЖЕН.</t>
  </si>
  <si>
    <t>Стање кредитне задужености 
на 31. 03. 2022 године* у динарима</t>
  </si>
  <si>
    <t>Стање кредитне задужености 
на 31. 03. 2022 године* у оригиналној валути</t>
  </si>
  <si>
    <t>Банка Интеза</t>
  </si>
  <si>
    <t>Управа за трезор</t>
  </si>
  <si>
    <t>Војвођанска банка-OTP банка</t>
  </si>
  <si>
    <t>Комерцијална банка</t>
  </si>
  <si>
    <t>Банка поштанска штедионица</t>
  </si>
  <si>
    <t>31.12.2021. (претходна година)</t>
  </si>
  <si>
    <t>31.03.2022.</t>
  </si>
  <si>
    <t>Благајна</t>
  </si>
  <si>
    <t>Текући рачун</t>
  </si>
  <si>
    <t>Благајна ЈП"Ковински комуналац"</t>
  </si>
  <si>
    <t>Распон планираних и исплаћених зарада у периоду 01.01. до 31.03.2022*</t>
  </si>
  <si>
    <t>Стање на дан 31.12.2021. године*</t>
  </si>
  <si>
    <t>пензија</t>
  </si>
  <si>
    <t>дао отказ</t>
  </si>
  <si>
    <t>отказ</t>
  </si>
  <si>
    <t>у оквиру дозвољеног одлива запослених</t>
  </si>
  <si>
    <t>за 2021.годину ( до 70% )</t>
  </si>
  <si>
    <t>Стање на дан 31.03.2022. године**</t>
  </si>
  <si>
    <t>Планирано стање 
на дан 31.12.2022. Текућа година</t>
  </si>
  <si>
    <t>01.01-31.03.2022. године*</t>
  </si>
  <si>
    <t>за период од 01.01. до 31.03.2022. године*</t>
  </si>
  <si>
    <t>Проценат реализације (реализација / план 31.03.2022*)</t>
  </si>
  <si>
    <t>ОБАВЕЗЕ за 2022. годииу*</t>
  </si>
  <si>
    <t>Укупан број спорова у 2022*</t>
  </si>
  <si>
    <t>48 предлога за извршеље за потраживања по основу комуналних услуга</t>
  </si>
  <si>
    <t>4 спора ради дискриминације</t>
  </si>
  <si>
    <t>1 спор за наканду штете ( ујед пса луталице )</t>
  </si>
  <si>
    <t>на дан 31.03.2022</t>
  </si>
  <si>
    <t>ПОТРАЖИВАЊА за 2022. годииу*</t>
  </si>
  <si>
    <t>БИЛАНС СТАЊА  на дан 31.03.2022. године*</t>
  </si>
  <si>
    <t>31.03.2022. године*</t>
  </si>
  <si>
    <t>Реализовано закључно са 31.12.2021*</t>
  </si>
  <si>
    <t>План 2022** година</t>
  </si>
  <si>
    <t>РАЧУНАРСКА ОПРЕМА</t>
  </si>
  <si>
    <t>ПУМПЕ ( бунарске, муљне, центрифугалне, дозир )</t>
  </si>
  <si>
    <t>СИСТЕМ ЗА ВИДЕО НАДЗОР</t>
  </si>
  <si>
    <t>РЕГИСТАР КАСЕ</t>
  </si>
  <si>
    <t>РУЧНЕ КОСАЧИЦЕ</t>
  </si>
  <si>
    <t>КОНТЕЈНЕРИ</t>
  </si>
  <si>
    <t>8.</t>
  </si>
  <si>
    <t>9.</t>
  </si>
  <si>
    <t>10.</t>
  </si>
  <si>
    <t>11.</t>
  </si>
  <si>
    <t>12.</t>
  </si>
  <si>
    <t>КЛИМА УРЕЂАЈИ</t>
  </si>
  <si>
    <t>РАЗНИ НАМЕШТАЈ И ОПРЕМА</t>
  </si>
  <si>
    <t>ПРОГРАМСКИ ПАКЕТИ И ИНФОРМАЦИОНИ СИСТЕМИ</t>
  </si>
  <si>
    <t>ПРИКОЛИЦА ЗА ПСЕ</t>
  </si>
  <si>
    <t>РАДОВИ НА ИНСАТЛАЦИЈИ ВЕНТИЛАЦИЈЕ И КЛИМАТИЗАЦИЈЕ</t>
  </si>
  <si>
    <t>13.</t>
  </si>
  <si>
    <t>14.</t>
  </si>
  <si>
    <t>15.</t>
  </si>
  <si>
    <t>РАДОВИ НА ГРАЂЕВИНСКИМ ИНСТАЛАЦИЈАМА И ОБЈЕКТИМА ( кров за водовод, постављање бехатон стазе,остали радови на грађ.објектима )</t>
  </si>
  <si>
    <t>РАЗНА ОПРЕМА</t>
  </si>
  <si>
    <t>ПОПРАВКА-РЕМОНТ БУЛДОЗЕРА LIEBHER</t>
  </si>
  <si>
    <t>СИСТЕМ ЗА КОНТРОЛУ ПРИСТУПА И ЕВИДЕНЦИЈУ РАДНОГ ВРЕМЕНА</t>
  </si>
  <si>
    <t>01.10.2021.</t>
  </si>
  <si>
    <t>02-2909/3-21</t>
  </si>
  <si>
    <t>30.10.2020.</t>
  </si>
  <si>
    <t>02-3224/6-20</t>
  </si>
  <si>
    <t>Није извршена расподела добити</t>
  </si>
  <si>
    <t>14.10.2019.</t>
  </si>
  <si>
    <t>Финансирање инвестиција-куповина основних средстава</t>
  </si>
  <si>
    <t>02-4111/5-19</t>
  </si>
  <si>
    <t>08.10.2018.</t>
  </si>
  <si>
    <t>02-2864/7-18</t>
  </si>
  <si>
    <t>УПЛАТЕ У БУЏЕТ ПО ОСНОВУ ОДЛУКА О РАСПОДEЛИ ДОБИТИ</t>
  </si>
  <si>
    <t>у периоду од 01.01. до 31.03.2022. године*</t>
  </si>
  <si>
    <t>Реализација
01.01-31.12.2021.
Претходна година</t>
  </si>
  <si>
    <t>План за                         01.01.- 31.12.2022. Текућа година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</si>
  <si>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</si>
  <si>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01.01 - 31.03.2022. године*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</si>
</sst>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5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8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9" fontId="33" fillId="0" borderId="47" xfId="0" applyNumberFormat="1" applyFont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97" xfId="0" applyNumberFormat="1" applyFont="1" applyFill="1" applyBorder="1" applyAlignment="1" applyProtection="1">
      <alignment horizontal="center" vertical="center" wrapText="1"/>
    </xf>
    <xf numFmtId="0" fontId="36" fillId="8" borderId="98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1" xfId="0" applyNumberFormat="1" applyFont="1" applyFill="1" applyBorder="1" applyAlignment="1" applyProtection="1">
      <alignment horizontal="center" vertical="center"/>
    </xf>
    <xf numFmtId="4" fontId="38" fillId="5" borderId="10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/>
    <xf numFmtId="4" fontId="38" fillId="8" borderId="97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08" xfId="0" applyNumberFormat="1" applyFont="1" applyFill="1" applyBorder="1" applyAlignment="1" applyProtection="1"/>
    <xf numFmtId="0" fontId="38" fillId="5" borderId="108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3" xfId="0" applyFont="1" applyFill="1" applyBorder="1" applyAlignment="1">
      <alignment horizontal="center" vertical="center" wrapText="1"/>
    </xf>
    <xf numFmtId="3" fontId="19" fillId="0" borderId="6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3" fontId="16" fillId="0" borderId="0" xfId="0" applyNumberFormat="1" applyFont="1"/>
    <xf numFmtId="3" fontId="7" fillId="0" borderId="22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/>
    <xf numFmtId="4" fontId="7" fillId="0" borderId="1" xfId="0" applyNumberFormat="1" applyFont="1" applyBorder="1"/>
    <xf numFmtId="4" fontId="7" fillId="0" borderId="27" xfId="0" applyNumberFormat="1" applyFont="1" applyBorder="1"/>
    <xf numFmtId="4" fontId="7" fillId="5" borderId="83" xfId="0" applyNumberFormat="1" applyFont="1" applyFill="1" applyBorder="1"/>
    <xf numFmtId="4" fontId="7" fillId="0" borderId="10" xfId="0" applyNumberFormat="1" applyFont="1" applyBorder="1"/>
    <xf numFmtId="4" fontId="7" fillId="5" borderId="84" xfId="0" applyNumberFormat="1" applyFont="1" applyFill="1" applyBorder="1"/>
    <xf numFmtId="4" fontId="7" fillId="5" borderId="62" xfId="0" applyNumberFormat="1" applyFont="1" applyFill="1" applyBorder="1"/>
    <xf numFmtId="4" fontId="7" fillId="5" borderId="35" xfId="0" applyNumberFormat="1" applyFont="1" applyFill="1" applyBorder="1"/>
    <xf numFmtId="4" fontId="7" fillId="5" borderId="57" xfId="0" applyNumberFormat="1" applyFont="1" applyFill="1" applyBorder="1"/>
    <xf numFmtId="0" fontId="41" fillId="5" borderId="35" xfId="0" applyFont="1" applyFill="1" applyBorder="1" applyAlignment="1">
      <alignment horizontal="center" vertical="center" wrapText="1"/>
    </xf>
    <xf numFmtId="49" fontId="41" fillId="5" borderId="34" xfId="0" applyNumberFormat="1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/>
    </xf>
    <xf numFmtId="0" fontId="42" fillId="0" borderId="1" xfId="0" applyFont="1" applyBorder="1"/>
    <xf numFmtId="4" fontId="42" fillId="0" borderId="1" xfId="0" applyNumberFormat="1" applyFont="1" applyBorder="1"/>
    <xf numFmtId="49" fontId="42" fillId="5" borderId="65" xfId="0" applyNumberFormat="1" applyFont="1" applyFill="1" applyBorder="1" applyAlignment="1">
      <alignment horizontal="center" vertical="center"/>
    </xf>
    <xf numFmtId="0" fontId="42" fillId="4" borderId="31" xfId="0" applyFont="1" applyFill="1" applyBorder="1"/>
    <xf numFmtId="49" fontId="42" fillId="0" borderId="24" xfId="0" applyNumberFormat="1" applyFont="1" applyBorder="1" applyAlignment="1">
      <alignment horizontal="center" vertical="center"/>
    </xf>
    <xf numFmtId="0" fontId="42" fillId="0" borderId="10" xfId="0" applyFont="1" applyBorder="1"/>
    <xf numFmtId="0" fontId="42" fillId="0" borderId="27" xfId="0" applyFont="1" applyBorder="1"/>
    <xf numFmtId="0" fontId="42" fillId="0" borderId="32" xfId="0" applyFont="1" applyBorder="1"/>
    <xf numFmtId="49" fontId="42" fillId="5" borderId="3" xfId="0" applyNumberFormat="1" applyFont="1" applyFill="1" applyBorder="1" applyAlignment="1">
      <alignment horizontal="center" vertical="center"/>
    </xf>
    <xf numFmtId="0" fontId="42" fillId="4" borderId="4" xfId="0" applyFont="1" applyFill="1" applyBorder="1"/>
    <xf numFmtId="0" fontId="42" fillId="4" borderId="32" xfId="0" applyFont="1" applyFill="1" applyBorder="1"/>
    <xf numFmtId="49" fontId="42" fillId="0" borderId="33" xfId="0" applyNumberFormat="1" applyFont="1" applyBorder="1" applyAlignment="1">
      <alignment horizontal="center" vertical="center"/>
    </xf>
    <xf numFmtId="0" fontId="42" fillId="0" borderId="18" xfId="0" applyFont="1" applyBorder="1"/>
    <xf numFmtId="49" fontId="42" fillId="0" borderId="2" xfId="0" applyNumberFormat="1" applyFont="1" applyBorder="1" applyAlignment="1">
      <alignment horizontal="center" vertical="center"/>
    </xf>
    <xf numFmtId="4" fontId="42" fillId="0" borderId="6" xfId="0" applyNumberFormat="1" applyFont="1" applyBorder="1"/>
    <xf numFmtId="4" fontId="42" fillId="4" borderId="32" xfId="0" applyNumberFormat="1" applyFont="1" applyFill="1" applyBorder="1"/>
    <xf numFmtId="4" fontId="42" fillId="5" borderId="37" xfId="0" applyNumberFormat="1" applyFont="1" applyFill="1" applyBorder="1"/>
    <xf numFmtId="4" fontId="42" fillId="0" borderId="18" xfId="0" applyNumberFormat="1" applyFont="1" applyBorder="1"/>
    <xf numFmtId="4" fontId="42" fillId="0" borderId="19" xfId="0" applyNumberFormat="1" applyFont="1" applyBorder="1"/>
    <xf numFmtId="4" fontId="42" fillId="0" borderId="32" xfId="0" applyNumberFormat="1" applyFont="1" applyBorder="1"/>
    <xf numFmtId="4" fontId="42" fillId="0" borderId="27" xfId="0" applyNumberFormat="1" applyFont="1" applyBorder="1"/>
    <xf numFmtId="4" fontId="42" fillId="0" borderId="15" xfId="0" applyNumberFormat="1" applyFont="1" applyBorder="1"/>
    <xf numFmtId="4" fontId="42" fillId="4" borderId="4" xfId="0" applyNumberFormat="1" applyFont="1" applyFill="1" applyBorder="1"/>
    <xf numFmtId="4" fontId="42" fillId="5" borderId="5" xfId="0" applyNumberFormat="1" applyFont="1" applyFill="1" applyBorder="1"/>
    <xf numFmtId="0" fontId="28" fillId="0" borderId="1" xfId="0" applyFont="1" applyFill="1" applyBorder="1"/>
    <xf numFmtId="0" fontId="28" fillId="0" borderId="1" xfId="0" applyFont="1" applyBorder="1"/>
    <xf numFmtId="0" fontId="28" fillId="4" borderId="31" xfId="0" applyFont="1" applyFill="1" applyBorder="1"/>
    <xf numFmtId="0" fontId="28" fillId="0" borderId="31" xfId="0" applyFont="1" applyBorder="1"/>
    <xf numFmtId="0" fontId="28" fillId="0" borderId="27" xfId="0" applyFont="1" applyBorder="1"/>
    <xf numFmtId="0" fontId="28" fillId="4" borderId="4" xfId="0" applyFont="1" applyFill="1" applyBorder="1"/>
    <xf numFmtId="4" fontId="7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7" fillId="0" borderId="71" xfId="0" applyNumberFormat="1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71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19" fillId="0" borderId="113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70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65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38" fillId="9" borderId="103" xfId="0" applyNumberFormat="1" applyFont="1" applyFill="1" applyBorder="1" applyAlignment="1" applyProtection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9" fontId="13" fillId="0" borderId="71" xfId="0" applyNumberFormat="1" applyFont="1" applyBorder="1" applyAlignment="1">
      <alignment horizontal="center" vertical="center"/>
    </xf>
    <xf numFmtId="9" fontId="13" fillId="0" borderId="69" xfId="0" applyNumberFormat="1" applyFont="1" applyBorder="1" applyAlignment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 wrapText="1"/>
    </xf>
    <xf numFmtId="3" fontId="16" fillId="3" borderId="91" xfId="0" applyNumberFormat="1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49" fontId="32" fillId="7" borderId="28" xfId="0" applyNumberFormat="1" applyFont="1" applyFill="1" applyBorder="1" applyAlignment="1">
      <alignment horizontal="center" vertical="center" wrapText="1"/>
    </xf>
    <xf numFmtId="49" fontId="33" fillId="7" borderId="13" xfId="0" applyNumberFormat="1" applyFont="1" applyFill="1" applyBorder="1" applyAlignment="1">
      <alignment horizontal="center" vertical="center" wrapText="1"/>
    </xf>
    <xf numFmtId="3" fontId="16" fillId="3" borderId="86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6" fillId="0" borderId="0" xfId="0" applyNumberFormat="1" applyFont="1" applyBorder="1"/>
    <xf numFmtId="0" fontId="36" fillId="0" borderId="0" xfId="0" applyNumberFormat="1" applyFont="1" applyFill="1" applyBorder="1" applyAlignment="1" applyProtection="1"/>
    <xf numFmtId="0" fontId="38" fillId="9" borderId="115" xfId="0" applyNumberFormat="1" applyFont="1" applyFill="1" applyBorder="1" applyAlignment="1" applyProtection="1">
      <alignment horizontal="center" vertical="center"/>
    </xf>
    <xf numFmtId="164" fontId="38" fillId="9" borderId="116" xfId="0" applyNumberFormat="1" applyFont="1" applyFill="1" applyBorder="1" applyAlignment="1" applyProtection="1">
      <alignment horizontal="center" vertical="center"/>
    </xf>
    <xf numFmtId="0" fontId="38" fillId="9" borderId="118" xfId="0" applyNumberFormat="1" applyFont="1" applyFill="1" applyBorder="1" applyAlignment="1" applyProtection="1">
      <alignment horizontal="center" vertical="center"/>
    </xf>
    <xf numFmtId="0" fontId="38" fillId="9" borderId="120" xfId="0" applyNumberFormat="1" applyFont="1" applyFill="1" applyBorder="1" applyAlignment="1" applyProtection="1">
      <alignment horizontal="center" vertical="center"/>
    </xf>
    <xf numFmtId="164" fontId="38" fillId="9" borderId="121" xfId="0" applyNumberFormat="1" applyFont="1" applyFill="1" applyBorder="1" applyAlignment="1" applyProtection="1">
      <alignment horizontal="center" vertical="center"/>
    </xf>
    <xf numFmtId="4" fontId="38" fillId="5" borderId="108" xfId="0" applyNumberFormat="1" applyFont="1" applyFill="1" applyBorder="1" applyAlignment="1" applyProtection="1">
      <alignment horizontal="center" vertical="center"/>
    </xf>
    <xf numFmtId="0" fontId="38" fillId="5" borderId="99" xfId="0" applyNumberFormat="1" applyFont="1" applyFill="1" applyBorder="1" applyAlignment="1" applyProtection="1"/>
    <xf numFmtId="0" fontId="38" fillId="5" borderId="126" xfId="0" applyNumberFormat="1" applyFont="1" applyFill="1" applyBorder="1" applyAlignment="1" applyProtection="1"/>
    <xf numFmtId="0" fontId="38" fillId="9" borderId="105" xfId="0" applyNumberFormat="1" applyFont="1" applyFill="1" applyBorder="1" applyAlignment="1" applyProtection="1"/>
    <xf numFmtId="0" fontId="38" fillId="9" borderId="124" xfId="0" applyNumberFormat="1" applyFont="1" applyFill="1" applyBorder="1" applyAlignment="1" applyProtection="1"/>
    <xf numFmtId="0" fontId="38" fillId="9" borderId="125" xfId="0" applyNumberFormat="1" applyFont="1" applyFill="1" applyBorder="1" applyAlignment="1" applyProtection="1"/>
    <xf numFmtId="164" fontId="38" fillId="9" borderId="123" xfId="0" applyNumberFormat="1" applyFont="1" applyFill="1" applyBorder="1" applyAlignment="1" applyProtection="1">
      <alignment horizontal="center" vertical="center"/>
    </xf>
    <xf numFmtId="3" fontId="38" fillId="9" borderId="110" xfId="0" applyNumberFormat="1" applyFont="1" applyFill="1" applyBorder="1" applyAlignment="1" applyProtection="1">
      <alignment horizontal="center" vertical="center"/>
    </xf>
    <xf numFmtId="3" fontId="38" fillId="9" borderId="117" xfId="0" applyNumberFormat="1" applyFont="1" applyFill="1" applyBorder="1" applyAlignment="1" applyProtection="1">
      <alignment horizontal="center" vertical="center"/>
    </xf>
    <xf numFmtId="3" fontId="38" fillId="9" borderId="119" xfId="0" applyNumberFormat="1" applyFont="1" applyFill="1" applyBorder="1" applyAlignment="1" applyProtection="1">
      <alignment horizontal="center" vertical="center"/>
    </xf>
    <xf numFmtId="3" fontId="38" fillId="9" borderId="122" xfId="0" applyNumberFormat="1" applyFont="1" applyFill="1" applyBorder="1" applyAlignment="1" applyProtection="1">
      <alignment horizontal="center" vertical="center"/>
    </xf>
    <xf numFmtId="3" fontId="38" fillId="9" borderId="91" xfId="0" applyNumberFormat="1" applyFont="1" applyFill="1" applyBorder="1" applyAlignment="1" applyProtection="1">
      <alignment horizontal="center" vertical="center"/>
    </xf>
    <xf numFmtId="3" fontId="38" fillId="9" borderId="68" xfId="0" applyNumberFormat="1" applyFont="1" applyFill="1" applyBorder="1" applyAlignment="1" applyProtection="1">
      <alignment horizontal="center" vertical="center"/>
    </xf>
    <xf numFmtId="3" fontId="38" fillId="9" borderId="24" xfId="0" applyNumberFormat="1" applyFont="1" applyFill="1" applyBorder="1" applyAlignment="1" applyProtection="1">
      <alignment horizontal="center" vertical="center"/>
    </xf>
    <xf numFmtId="3" fontId="38" fillId="9" borderId="27" xfId="0" applyNumberFormat="1" applyFont="1" applyFill="1" applyBorder="1" applyAlignment="1" applyProtection="1">
      <alignment horizontal="center" vertical="center"/>
    </xf>
    <xf numFmtId="3" fontId="38" fillId="9" borderId="32" xfId="0" applyNumberFormat="1" applyFont="1" applyFill="1" applyBorder="1" applyAlignment="1" applyProtection="1">
      <alignment horizontal="center" vertical="center"/>
    </xf>
    <xf numFmtId="3" fontId="38" fillId="9" borderId="10" xfId="0" applyNumberFormat="1" applyFont="1" applyFill="1" applyBorder="1" applyAlignment="1" applyProtection="1">
      <alignment horizontal="center" vertical="center"/>
    </xf>
    <xf numFmtId="3" fontId="38" fillId="8" borderId="97" xfId="0" applyNumberFormat="1" applyFont="1" applyFill="1" applyBorder="1" applyAlignment="1" applyProtection="1"/>
    <xf numFmtId="3" fontId="38" fillId="8" borderId="98" xfId="0" applyNumberFormat="1" applyFont="1" applyFill="1" applyBorder="1" applyAlignment="1" applyProtection="1"/>
    <xf numFmtId="3" fontId="38" fillId="9" borderId="101" xfId="0" applyNumberFormat="1" applyFont="1" applyFill="1" applyBorder="1" applyAlignment="1" applyProtection="1">
      <alignment horizontal="center" vertical="center"/>
    </xf>
    <xf numFmtId="3" fontId="38" fillId="9" borderId="102" xfId="0" applyNumberFormat="1" applyFont="1" applyFill="1" applyBorder="1" applyAlignment="1" applyProtection="1">
      <alignment horizontal="center" vertical="center"/>
    </xf>
    <xf numFmtId="3" fontId="38" fillId="5" borderId="102" xfId="0" applyNumberFormat="1" applyFont="1" applyFill="1" applyBorder="1" applyAlignment="1" applyProtection="1">
      <alignment horizontal="center" vertical="center"/>
    </xf>
    <xf numFmtId="3" fontId="38" fillId="5" borderId="107" xfId="0" applyNumberFormat="1" applyFont="1" applyFill="1" applyBorder="1" applyAlignment="1" applyProtection="1">
      <alignment horizontal="center" vertical="center"/>
    </xf>
    <xf numFmtId="3" fontId="38" fillId="8" borderId="97" xfId="0" applyNumberFormat="1" applyFont="1" applyFill="1" applyBorder="1" applyAlignment="1" applyProtection="1">
      <alignment horizontal="center" vertical="center"/>
    </xf>
    <xf numFmtId="3" fontId="38" fillId="4" borderId="102" xfId="0" applyNumberFormat="1" applyFont="1" applyFill="1" applyBorder="1" applyAlignment="1" applyProtection="1">
      <alignment horizontal="center" vertical="center"/>
    </xf>
    <xf numFmtId="4" fontId="38" fillId="4" borderId="101" xfId="0" applyNumberFormat="1" applyFont="1" applyFill="1" applyBorder="1" applyAlignment="1" applyProtection="1">
      <alignment horizontal="center" vertical="center"/>
    </xf>
    <xf numFmtId="4" fontId="38" fillId="4" borderId="108" xfId="0" applyNumberFormat="1" applyFont="1" applyFill="1" applyBorder="1" applyAlignment="1" applyProtection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0" fontId="33" fillId="7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3" fillId="7" borderId="91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vertical="center" wrapText="1"/>
    </xf>
    <xf numFmtId="0" fontId="33" fillId="7" borderId="18" xfId="0" applyFont="1" applyFill="1" applyBorder="1" applyAlignment="1">
      <alignment horizontal="center" vertical="center" wrapText="1"/>
    </xf>
    <xf numFmtId="3" fontId="33" fillId="7" borderId="18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 wrapText="1"/>
    </xf>
    <xf numFmtId="0" fontId="32" fillId="5" borderId="77" xfId="0" applyFont="1" applyFill="1" applyBorder="1" applyAlignment="1">
      <alignment vertical="center" wrapText="1"/>
    </xf>
    <xf numFmtId="0" fontId="33" fillId="5" borderId="59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9" fontId="7" fillId="4" borderId="7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9" fontId="13" fillId="0" borderId="33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9" fontId="13" fillId="0" borderId="2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9" fontId="13" fillId="0" borderId="65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9" fontId="13" fillId="0" borderId="33" xfId="0" applyNumberFormat="1" applyFont="1" applyBorder="1" applyAlignment="1">
      <alignment horizontal="center" vertical="center"/>
    </xf>
    <xf numFmtId="9" fontId="13" fillId="0" borderId="29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13" fillId="0" borderId="6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4" fontId="44" fillId="4" borderId="31" xfId="0" applyNumberFormat="1" applyFont="1" applyFill="1" applyBorder="1"/>
    <xf numFmtId="4" fontId="44" fillId="5" borderId="25" xfId="0" applyNumberFormat="1" applyFont="1" applyFill="1" applyBorder="1"/>
    <xf numFmtId="4" fontId="44" fillId="0" borderId="10" xfId="0" applyNumberFormat="1" applyFont="1" applyBorder="1"/>
    <xf numFmtId="4" fontId="44" fillId="4" borderId="32" xfId="0" applyNumberFormat="1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9" fontId="7" fillId="5" borderId="86" xfId="0" applyNumberFormat="1" applyFont="1" applyFill="1" applyBorder="1" applyAlignment="1">
      <alignment horizontal="center" vertical="center"/>
    </xf>
    <xf numFmtId="9" fontId="7" fillId="5" borderId="70" xfId="0" applyNumberFormat="1" applyFont="1" applyFill="1" applyBorder="1" applyAlignment="1">
      <alignment horizontal="center" vertical="center"/>
    </xf>
    <xf numFmtId="9" fontId="7" fillId="0" borderId="86" xfId="0" applyNumberFormat="1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86" xfId="0" applyNumberFormat="1" applyFont="1" applyFill="1" applyBorder="1" applyAlignment="1">
      <alignment horizontal="center" vertical="center"/>
    </xf>
    <xf numFmtId="9" fontId="7" fillId="0" borderId="70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7" fillId="5" borderId="48" xfId="0" applyNumberFormat="1" applyFont="1" applyFill="1" applyBorder="1" applyAlignment="1">
      <alignment horizontal="center" vertical="center"/>
    </xf>
    <xf numFmtId="3" fontId="7" fillId="5" borderId="43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9" fontId="7" fillId="5" borderId="45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9" fontId="13" fillId="0" borderId="86" xfId="0" applyNumberFormat="1" applyFont="1" applyFill="1" applyBorder="1" applyAlignment="1">
      <alignment horizontal="center" vertical="center"/>
    </xf>
    <xf numFmtId="9" fontId="13" fillId="0" borderId="70" xfId="0" applyNumberFormat="1" applyFont="1" applyFill="1" applyBorder="1" applyAlignment="1">
      <alignment horizontal="center" vertical="center"/>
    </xf>
    <xf numFmtId="9" fontId="13" fillId="0" borderId="86" xfId="0" applyNumberFormat="1" applyFont="1" applyBorder="1" applyAlignment="1">
      <alignment horizontal="center" vertical="center"/>
    </xf>
    <xf numFmtId="9" fontId="13" fillId="0" borderId="70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28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3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9" fontId="13" fillId="0" borderId="48" xfId="2" applyFont="1" applyBorder="1" applyAlignment="1">
      <alignment horizontal="center" vertical="center"/>
    </xf>
    <xf numFmtId="9" fontId="13" fillId="0" borderId="49" xfId="2" applyFont="1" applyBorder="1" applyAlignment="1">
      <alignment horizontal="center" vertical="center"/>
    </xf>
    <xf numFmtId="9" fontId="13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 wrapText="1"/>
    </xf>
    <xf numFmtId="4" fontId="13" fillId="0" borderId="37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4" fontId="13" fillId="0" borderId="48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42" fillId="0" borderId="5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3" fontId="38" fillId="9" borderId="109" xfId="0" applyNumberFormat="1" applyFont="1" applyFill="1" applyBorder="1" applyAlignment="1" applyProtection="1">
      <alignment horizontal="center" vertical="center"/>
    </xf>
    <xf numFmtId="3" fontId="38" fillId="9" borderId="110" xfId="0" applyNumberFormat="1" applyFont="1" applyFill="1" applyBorder="1" applyAlignment="1" applyProtection="1">
      <alignment horizontal="center" vertical="center"/>
    </xf>
    <xf numFmtId="3" fontId="38" fillId="9" borderId="112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2" xfId="0" applyNumberFormat="1" applyFont="1" applyFill="1" applyBorder="1" applyAlignment="1" applyProtection="1">
      <alignment horizontal="center" vertical="center" wrapText="1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93" xfId="0" applyNumberFormat="1" applyFont="1" applyFill="1" applyBorder="1" applyAlignment="1" applyProtection="1">
      <alignment horizontal="center" vertical="center"/>
    </xf>
    <xf numFmtId="0" fontId="36" fillId="8" borderId="94" xfId="0" applyNumberFormat="1" applyFont="1" applyFill="1" applyBorder="1" applyAlignment="1" applyProtection="1">
      <alignment vertical="center"/>
    </xf>
    <xf numFmtId="0" fontId="36" fillId="8" borderId="95" xfId="0" applyNumberFormat="1" applyFont="1" applyFill="1" applyBorder="1" applyAlignment="1" applyProtection="1">
      <alignment vertical="center"/>
    </xf>
    <xf numFmtId="0" fontId="38" fillId="9" borderId="99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5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left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6" xfId="0" applyNumberFormat="1" applyFont="1" applyFill="1" applyBorder="1" applyAlignment="1" applyProtection="1">
      <alignment horizontal="left" vertical="center"/>
    </xf>
    <xf numFmtId="164" fontId="38" fillId="9" borderId="100" xfId="0" applyNumberFormat="1" applyFont="1" applyFill="1" applyBorder="1" applyAlignment="1" applyProtection="1">
      <alignment horizontal="center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6" xfId="0" applyNumberFormat="1" applyFont="1" applyFill="1" applyBorder="1" applyAlignment="1" applyProtection="1">
      <alignment horizontal="center" vertical="center"/>
    </xf>
    <xf numFmtId="3" fontId="38" fillId="9" borderId="100" xfId="0" applyNumberFormat="1" applyFont="1" applyFill="1" applyBorder="1" applyAlignment="1" applyProtection="1">
      <alignment horizontal="center" vertical="center"/>
    </xf>
    <xf numFmtId="3" fontId="38" fillId="9" borderId="104" xfId="0" applyNumberFormat="1" applyFont="1" applyFill="1" applyBorder="1" applyAlignment="1" applyProtection="1">
      <alignment horizontal="center" vertical="center"/>
    </xf>
    <xf numFmtId="3" fontId="38" fillId="9" borderId="106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left" vertical="center" wrapText="1"/>
    </xf>
    <xf numFmtId="0" fontId="38" fillId="9" borderId="104" xfId="0" applyNumberFormat="1" applyFont="1" applyFill="1" applyBorder="1" applyAlignment="1" applyProtection="1">
      <alignment horizontal="left" vertical="center" wrapText="1"/>
    </xf>
    <xf numFmtId="0" fontId="38" fillId="9" borderId="106" xfId="0" applyNumberFormat="1" applyFont="1" applyFill="1" applyBorder="1" applyAlignment="1" applyProtection="1">
      <alignment horizontal="left" vertical="center" wrapText="1"/>
    </xf>
    <xf numFmtId="3" fontId="38" fillId="9" borderId="111" xfId="0" applyNumberFormat="1" applyFont="1" applyFill="1" applyBorder="1" applyAlignment="1" applyProtection="1">
      <alignment horizontal="center" vertical="center"/>
    </xf>
    <xf numFmtId="0" fontId="38" fillId="9" borderId="116" xfId="0" applyNumberFormat="1" applyFont="1" applyFill="1" applyBorder="1" applyAlignment="1" applyProtection="1">
      <alignment horizontal="left" vertical="center" wrapText="1"/>
    </xf>
    <xf numFmtId="0" fontId="38" fillId="9" borderId="121" xfId="0" applyNumberFormat="1" applyFont="1" applyFill="1" applyBorder="1" applyAlignment="1" applyProtection="1">
      <alignment horizontal="left" vertical="center" wrapText="1"/>
    </xf>
    <xf numFmtId="0" fontId="38" fillId="9" borderId="116" xfId="0" applyNumberFormat="1" applyFont="1" applyFill="1" applyBorder="1" applyAlignment="1" applyProtection="1">
      <alignment horizontal="left" vertical="center"/>
    </xf>
    <xf numFmtId="0" fontId="38" fillId="9" borderId="121" xfId="0" applyNumberFormat="1" applyFont="1" applyFill="1" applyBorder="1" applyAlignment="1" applyProtection="1">
      <alignment horizontal="left" vertical="center"/>
    </xf>
    <xf numFmtId="0" fontId="40" fillId="8" borderId="93" xfId="0" applyNumberFormat="1" applyFont="1" applyFill="1" applyBorder="1" applyAlignment="1" applyProtection="1">
      <alignment horizontal="center" vertical="center"/>
    </xf>
    <xf numFmtId="0" fontId="40" fillId="8" borderId="94" xfId="0" applyNumberFormat="1" applyFont="1" applyFill="1" applyBorder="1" applyAlignment="1" applyProtection="1">
      <alignment horizontal="center" vertical="center"/>
    </xf>
    <xf numFmtId="0" fontId="40" fillId="8" borderId="95" xfId="0" applyNumberFormat="1" applyFont="1" applyFill="1" applyBorder="1" applyAlignment="1" applyProtection="1">
      <alignment horizontal="center" vertical="center"/>
    </xf>
    <xf numFmtId="164" fontId="38" fillId="9" borderId="116" xfId="0" applyNumberFormat="1" applyFont="1" applyFill="1" applyBorder="1" applyAlignment="1" applyProtection="1">
      <alignment horizontal="center" vertical="center"/>
    </xf>
    <xf numFmtId="164" fontId="38" fillId="9" borderId="121" xfId="0" applyNumberFormat="1" applyFont="1" applyFill="1" applyBorder="1" applyAlignment="1" applyProtection="1">
      <alignment horizontal="center" vertical="center"/>
    </xf>
    <xf numFmtId="3" fontId="38" fillId="9" borderId="117" xfId="0" applyNumberFormat="1" applyFont="1" applyFill="1" applyBorder="1" applyAlignment="1" applyProtection="1">
      <alignment horizontal="center" vertical="center"/>
    </xf>
    <xf numFmtId="3" fontId="38" fillId="9" borderId="119" xfId="0" applyNumberFormat="1" applyFont="1" applyFill="1" applyBorder="1" applyAlignment="1" applyProtection="1">
      <alignment horizontal="center" vertical="center"/>
    </xf>
    <xf numFmtId="3" fontId="38" fillId="9" borderId="122" xfId="0" applyNumberFormat="1" applyFont="1" applyFill="1" applyBorder="1" applyAlignment="1" applyProtection="1">
      <alignment horizontal="center" vertical="center"/>
    </xf>
    <xf numFmtId="3" fontId="38" fillId="9" borderId="27" xfId="0" applyNumberFormat="1" applyFont="1" applyFill="1" applyBorder="1" applyAlignment="1" applyProtection="1">
      <alignment horizontal="center" vertical="center"/>
    </xf>
    <xf numFmtId="3" fontId="38" fillId="9" borderId="32" xfId="0" applyNumberFormat="1" applyFont="1" applyFill="1" applyBorder="1" applyAlignment="1" applyProtection="1">
      <alignment horizontal="center" vertical="center"/>
    </xf>
    <xf numFmtId="3" fontId="38" fillId="9" borderId="10" xfId="0" applyNumberFormat="1" applyFont="1" applyFill="1" applyBorder="1" applyAlignment="1" applyProtection="1">
      <alignment horizontal="center" vertical="center"/>
    </xf>
    <xf numFmtId="3" fontId="38" fillId="9" borderId="116" xfId="0" applyNumberFormat="1" applyFont="1" applyFill="1" applyBorder="1" applyAlignment="1" applyProtection="1">
      <alignment horizontal="center" vertical="center"/>
    </xf>
    <xf numFmtId="3" fontId="38" fillId="9" borderId="121" xfId="0" applyNumberFormat="1" applyFont="1" applyFill="1" applyBorder="1" applyAlignment="1" applyProtection="1">
      <alignment horizontal="center" vertical="center"/>
    </xf>
    <xf numFmtId="3" fontId="38" fillId="9" borderId="116" xfId="0" applyNumberFormat="1" applyFont="1" applyFill="1" applyBorder="1" applyAlignment="1" applyProtection="1">
      <alignment horizontal="center" vertical="center" wrapText="1"/>
    </xf>
    <xf numFmtId="3" fontId="38" fillId="9" borderId="104" xfId="0" applyNumberFormat="1" applyFont="1" applyFill="1" applyBorder="1" applyAlignment="1" applyProtection="1">
      <alignment horizontal="center" vertical="center" wrapText="1"/>
    </xf>
    <xf numFmtId="3" fontId="38" fillId="9" borderId="12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</cellXfs>
  <cellStyles count="3">
    <cellStyle name="Normal 2" xfId="1"/>
    <cellStyle name="Normalan" xfId="0" builtinId="0"/>
    <cellStyle name="Procena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8"/>
  <sheetViews>
    <sheetView showGridLines="0" topLeftCell="B1" workbookViewId="0">
      <selection activeCell="G73" sqref="G73:H74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8" customWidth="1"/>
    <col min="9" max="9" width="16.5703125" style="154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237"/>
      <c r="H1" s="166"/>
      <c r="I1" s="166" t="s">
        <v>676</v>
      </c>
      <c r="J1" s="238"/>
      <c r="K1" s="238"/>
    </row>
    <row r="2" spans="1:11" ht="20.25" customHeight="1" x14ac:dyDescent="0.25">
      <c r="B2" s="539" t="s">
        <v>584</v>
      </c>
      <c r="C2" s="539"/>
      <c r="D2" s="539"/>
      <c r="E2" s="539"/>
      <c r="F2" s="539"/>
      <c r="G2" s="539"/>
      <c r="H2" s="539"/>
      <c r="I2" s="539"/>
    </row>
    <row r="3" spans="1:11" ht="19.5" customHeight="1" x14ac:dyDescent="0.25">
      <c r="B3" s="539" t="s">
        <v>756</v>
      </c>
      <c r="C3" s="539"/>
      <c r="D3" s="539"/>
      <c r="E3" s="539"/>
      <c r="F3" s="539"/>
      <c r="G3" s="539"/>
      <c r="H3" s="539"/>
      <c r="I3" s="539"/>
    </row>
    <row r="4" spans="1:11" ht="12" customHeight="1" x14ac:dyDescent="0.25">
      <c r="B4" s="239"/>
      <c r="C4" s="239"/>
      <c r="D4" s="239"/>
      <c r="E4" s="239"/>
      <c r="F4" s="239"/>
      <c r="G4" s="154"/>
      <c r="H4" s="155"/>
      <c r="I4" s="155"/>
    </row>
    <row r="5" spans="1:11" ht="12" customHeight="1" thickBot="1" x14ac:dyDescent="0.3">
      <c r="B5" s="124"/>
      <c r="C5" s="124"/>
      <c r="D5" s="124"/>
      <c r="E5" s="239"/>
      <c r="F5" s="239"/>
      <c r="G5" s="154"/>
      <c r="H5" s="155"/>
      <c r="I5" s="155" t="s">
        <v>128</v>
      </c>
    </row>
    <row r="6" spans="1:11" ht="29.25" customHeight="1" x14ac:dyDescent="0.25">
      <c r="B6" s="540" t="s">
        <v>60</v>
      </c>
      <c r="C6" s="549" t="s">
        <v>61</v>
      </c>
      <c r="D6" s="547" t="s">
        <v>84</v>
      </c>
      <c r="E6" s="542" t="s">
        <v>727</v>
      </c>
      <c r="F6" s="544" t="s">
        <v>754</v>
      </c>
      <c r="G6" s="553" t="s">
        <v>755</v>
      </c>
      <c r="H6" s="554"/>
      <c r="I6" s="551" t="s">
        <v>757</v>
      </c>
    </row>
    <row r="7" spans="1:11" ht="24.75" customHeight="1" x14ac:dyDescent="0.25">
      <c r="A7" s="16"/>
      <c r="B7" s="541"/>
      <c r="C7" s="550"/>
      <c r="D7" s="548"/>
      <c r="E7" s="543"/>
      <c r="F7" s="545"/>
      <c r="G7" s="215" t="s">
        <v>67</v>
      </c>
      <c r="H7" s="252" t="s">
        <v>46</v>
      </c>
      <c r="I7" s="552"/>
    </row>
    <row r="8" spans="1:11" ht="16.5" customHeight="1" thickBot="1" x14ac:dyDescent="0.3">
      <c r="A8" s="82"/>
      <c r="B8" s="240">
        <v>1</v>
      </c>
      <c r="C8" s="185">
        <v>2</v>
      </c>
      <c r="D8" s="241">
        <v>3</v>
      </c>
      <c r="E8" s="184">
        <v>4</v>
      </c>
      <c r="F8" s="241">
        <v>5</v>
      </c>
      <c r="G8" s="164">
        <v>6</v>
      </c>
      <c r="H8" s="253">
        <v>7</v>
      </c>
      <c r="I8" s="165">
        <v>8</v>
      </c>
    </row>
    <row r="9" spans="1:11" ht="20.100000000000001" customHeight="1" x14ac:dyDescent="0.25">
      <c r="A9" s="82"/>
      <c r="B9" s="534"/>
      <c r="C9" s="246" t="s">
        <v>585</v>
      </c>
      <c r="D9" s="535">
        <v>1001</v>
      </c>
      <c r="E9" s="536">
        <f>E11+E14+E17+E18+E19+E20+E21</f>
        <v>275557</v>
      </c>
      <c r="F9" s="537">
        <f>F11+F14+F17+F18+F19+F20+F21</f>
        <v>275970</v>
      </c>
      <c r="G9" s="537">
        <f>G11+G14+G17+G18+G19+G20+G21</f>
        <v>54850</v>
      </c>
      <c r="H9" s="537">
        <f>H11+H14+H17+H18+H19+H20+H21</f>
        <v>56267</v>
      </c>
      <c r="I9" s="546">
        <f>IFERROR(H9/G9,"  ")</f>
        <v>1.0258340929808569</v>
      </c>
    </row>
    <row r="10" spans="1:11" ht="13.5" customHeight="1" x14ac:dyDescent="0.25">
      <c r="A10" s="82"/>
      <c r="B10" s="526"/>
      <c r="C10" s="247" t="s">
        <v>586</v>
      </c>
      <c r="D10" s="527"/>
      <c r="E10" s="529"/>
      <c r="F10" s="538"/>
      <c r="G10" s="538"/>
      <c r="H10" s="538"/>
      <c r="I10" s="519" t="str">
        <f>IFERROR(H10/G10,"  ")</f>
        <v xml:space="preserve">  </v>
      </c>
    </row>
    <row r="11" spans="1:11" ht="20.100000000000001" customHeight="1" x14ac:dyDescent="0.25">
      <c r="A11" s="82"/>
      <c r="B11" s="242">
        <v>60</v>
      </c>
      <c r="C11" s="177" t="s">
        <v>587</v>
      </c>
      <c r="D11" s="243">
        <v>1002</v>
      </c>
      <c r="E11" s="384">
        <f>E12+E13</f>
        <v>10056</v>
      </c>
      <c r="F11" s="315">
        <f>F12+F13</f>
        <v>9800</v>
      </c>
      <c r="G11" s="315">
        <f>G12+G13</f>
        <v>2150</v>
      </c>
      <c r="H11" s="315">
        <f>H12+H13</f>
        <v>3297</v>
      </c>
      <c r="I11" s="379">
        <f>IFERROR(H11/G11,"  ")</f>
        <v>1.5334883720930232</v>
      </c>
    </row>
    <row r="12" spans="1:11" ht="20.100000000000001" customHeight="1" x14ac:dyDescent="0.25">
      <c r="A12" s="82"/>
      <c r="B12" s="242" t="s">
        <v>588</v>
      </c>
      <c r="C12" s="177" t="s">
        <v>589</v>
      </c>
      <c r="D12" s="243">
        <v>1003</v>
      </c>
      <c r="E12" s="384">
        <v>10056</v>
      </c>
      <c r="F12" s="378">
        <v>9800</v>
      </c>
      <c r="G12" s="378">
        <v>2150</v>
      </c>
      <c r="H12" s="378">
        <v>3297</v>
      </c>
      <c r="I12" s="379">
        <f>IFERROR(H12/G12,"  ")</f>
        <v>1.5334883720930232</v>
      </c>
    </row>
    <row r="13" spans="1:11" ht="20.100000000000001" customHeight="1" x14ac:dyDescent="0.25">
      <c r="A13" s="82"/>
      <c r="B13" s="242" t="s">
        <v>590</v>
      </c>
      <c r="C13" s="177" t="s">
        <v>591</v>
      </c>
      <c r="D13" s="243">
        <v>1004</v>
      </c>
      <c r="E13" s="384"/>
      <c r="F13" s="378"/>
      <c r="G13" s="378"/>
      <c r="H13" s="378"/>
      <c r="I13" s="379" t="str">
        <f t="shared" ref="I13:I74" si="0">IFERROR(H13/G13,"  ")</f>
        <v xml:space="preserve">  </v>
      </c>
    </row>
    <row r="14" spans="1:11" ht="20.100000000000001" customHeight="1" x14ac:dyDescent="0.25">
      <c r="A14" s="82"/>
      <c r="B14" s="242">
        <v>61</v>
      </c>
      <c r="C14" s="177" t="s">
        <v>592</v>
      </c>
      <c r="D14" s="243">
        <v>1005</v>
      </c>
      <c r="E14" s="384">
        <f>E15+E16</f>
        <v>257492</v>
      </c>
      <c r="F14" s="378">
        <f>F15+F16</f>
        <v>259170</v>
      </c>
      <c r="G14" s="378">
        <f>G15+G16</f>
        <v>52000</v>
      </c>
      <c r="H14" s="378">
        <f>H15+H16</f>
        <v>51236</v>
      </c>
      <c r="I14" s="379">
        <f t="shared" si="0"/>
        <v>0.98530769230769233</v>
      </c>
    </row>
    <row r="15" spans="1:11" ht="20.100000000000001" customHeight="1" x14ac:dyDescent="0.25">
      <c r="A15" s="82"/>
      <c r="B15" s="242" t="s">
        <v>593</v>
      </c>
      <c r="C15" s="177" t="s">
        <v>594</v>
      </c>
      <c r="D15" s="243">
        <v>1006</v>
      </c>
      <c r="E15" s="384">
        <v>257492</v>
      </c>
      <c r="F15" s="378">
        <v>259170</v>
      </c>
      <c r="G15" s="378">
        <v>52000</v>
      </c>
      <c r="H15" s="378">
        <v>51236</v>
      </c>
      <c r="I15" s="379">
        <f t="shared" si="0"/>
        <v>0.98530769230769233</v>
      </c>
    </row>
    <row r="16" spans="1:11" ht="20.100000000000001" customHeight="1" x14ac:dyDescent="0.25">
      <c r="A16" s="82"/>
      <c r="B16" s="242" t="s">
        <v>595</v>
      </c>
      <c r="C16" s="177" t="s">
        <v>596</v>
      </c>
      <c r="D16" s="243">
        <v>1007</v>
      </c>
      <c r="E16" s="384"/>
      <c r="F16" s="378"/>
      <c r="G16" s="378"/>
      <c r="H16" s="378"/>
      <c r="I16" s="379" t="str">
        <f t="shared" si="0"/>
        <v xml:space="preserve">  </v>
      </c>
    </row>
    <row r="17" spans="1:9" ht="20.100000000000001" customHeight="1" x14ac:dyDescent="0.25">
      <c r="A17" s="82"/>
      <c r="B17" s="242">
        <v>62</v>
      </c>
      <c r="C17" s="177" t="s">
        <v>597</v>
      </c>
      <c r="D17" s="243">
        <v>1008</v>
      </c>
      <c r="E17" s="384"/>
      <c r="F17" s="378">
        <v>1500</v>
      </c>
      <c r="G17" s="378">
        <v>0</v>
      </c>
      <c r="H17" s="378">
        <v>471</v>
      </c>
      <c r="I17" s="379" t="str">
        <f t="shared" si="0"/>
        <v xml:space="preserve">  </v>
      </c>
    </row>
    <row r="18" spans="1:9" ht="20.100000000000001" customHeight="1" x14ac:dyDescent="0.25">
      <c r="A18" s="82"/>
      <c r="B18" s="242">
        <v>630</v>
      </c>
      <c r="C18" s="177" t="s">
        <v>598</v>
      </c>
      <c r="D18" s="243">
        <v>1009</v>
      </c>
      <c r="E18" s="384"/>
      <c r="F18" s="378"/>
      <c r="G18" s="378"/>
      <c r="H18" s="378"/>
      <c r="I18" s="379" t="str">
        <f t="shared" si="0"/>
        <v xml:space="preserve">  </v>
      </c>
    </row>
    <row r="19" spans="1:9" ht="20.100000000000001" customHeight="1" x14ac:dyDescent="0.25">
      <c r="A19" s="82"/>
      <c r="B19" s="242">
        <v>631</v>
      </c>
      <c r="C19" s="177" t="s">
        <v>599</v>
      </c>
      <c r="D19" s="243">
        <v>1010</v>
      </c>
      <c r="E19" s="384"/>
      <c r="F19" s="378"/>
      <c r="G19" s="378"/>
      <c r="H19" s="378"/>
      <c r="I19" s="379" t="str">
        <f t="shared" si="0"/>
        <v xml:space="preserve">  </v>
      </c>
    </row>
    <row r="20" spans="1:9" ht="20.100000000000001" customHeight="1" x14ac:dyDescent="0.25">
      <c r="A20" s="82"/>
      <c r="B20" s="242" t="s">
        <v>600</v>
      </c>
      <c r="C20" s="177" t="s">
        <v>601</v>
      </c>
      <c r="D20" s="243">
        <v>1011</v>
      </c>
      <c r="E20" s="384">
        <v>8009</v>
      </c>
      <c r="F20" s="378">
        <v>5500</v>
      </c>
      <c r="G20" s="378">
        <v>700</v>
      </c>
      <c r="H20" s="378">
        <v>1263</v>
      </c>
      <c r="I20" s="379">
        <f t="shared" si="0"/>
        <v>1.8042857142857143</v>
      </c>
    </row>
    <row r="21" spans="1:9" ht="25.5" customHeight="1" x14ac:dyDescent="0.25">
      <c r="A21" s="82"/>
      <c r="B21" s="242" t="s">
        <v>602</v>
      </c>
      <c r="C21" s="177" t="s">
        <v>603</v>
      </c>
      <c r="D21" s="243">
        <v>1012</v>
      </c>
      <c r="E21" s="384"/>
      <c r="F21" s="378"/>
      <c r="G21" s="378"/>
      <c r="H21" s="378"/>
      <c r="I21" s="379" t="str">
        <f t="shared" si="0"/>
        <v xml:space="preserve">  </v>
      </c>
    </row>
    <row r="22" spans="1:9" ht="20.100000000000001" customHeight="1" x14ac:dyDescent="0.25">
      <c r="A22" s="82"/>
      <c r="B22" s="248"/>
      <c r="C22" s="249" t="s">
        <v>604</v>
      </c>
      <c r="D22" s="250">
        <v>1013</v>
      </c>
      <c r="E22" s="385">
        <f>E23+E24+E25+E29+E30+E31+E32+E33</f>
        <v>266124</v>
      </c>
      <c r="F22" s="380">
        <f t="shared" ref="F22:H22" si="1">F23+F24+F25+F29+F30+F31+F32+F33</f>
        <v>285964</v>
      </c>
      <c r="G22" s="380">
        <f t="shared" si="1"/>
        <v>58150</v>
      </c>
      <c r="H22" s="380">
        <f t="shared" si="1"/>
        <v>60959</v>
      </c>
      <c r="I22" s="381">
        <f t="shared" si="0"/>
        <v>1.0483061049011178</v>
      </c>
    </row>
    <row r="23" spans="1:9" ht="20.100000000000001" customHeight="1" x14ac:dyDescent="0.25">
      <c r="A23" s="82"/>
      <c r="B23" s="242">
        <v>50</v>
      </c>
      <c r="C23" s="177" t="s">
        <v>605</v>
      </c>
      <c r="D23" s="243">
        <v>1014</v>
      </c>
      <c r="E23" s="384">
        <v>7767</v>
      </c>
      <c r="F23" s="378">
        <v>7500</v>
      </c>
      <c r="G23" s="378">
        <v>1000</v>
      </c>
      <c r="H23" s="378">
        <v>1533</v>
      </c>
      <c r="I23" s="379">
        <f t="shared" si="0"/>
        <v>1.5329999999999999</v>
      </c>
    </row>
    <row r="24" spans="1:9" ht="20.100000000000001" customHeight="1" x14ac:dyDescent="0.25">
      <c r="A24" s="82"/>
      <c r="B24" s="242">
        <v>51</v>
      </c>
      <c r="C24" s="177" t="s">
        <v>606</v>
      </c>
      <c r="D24" s="243">
        <v>1015</v>
      </c>
      <c r="E24" s="384">
        <v>50295</v>
      </c>
      <c r="F24" s="378">
        <v>59915</v>
      </c>
      <c r="G24" s="378">
        <v>9200</v>
      </c>
      <c r="H24" s="378">
        <v>11271</v>
      </c>
      <c r="I24" s="379">
        <f t="shared" si="0"/>
        <v>1.225108695652174</v>
      </c>
    </row>
    <row r="25" spans="1:9" ht="25.5" customHeight="1" x14ac:dyDescent="0.25">
      <c r="A25" s="82"/>
      <c r="B25" s="242">
        <v>52</v>
      </c>
      <c r="C25" s="177" t="s">
        <v>607</v>
      </c>
      <c r="D25" s="243">
        <v>1016</v>
      </c>
      <c r="E25" s="384">
        <f>E26+E27+E28</f>
        <v>151704</v>
      </c>
      <c r="F25" s="378">
        <f>F26+F27+F28</f>
        <v>163895</v>
      </c>
      <c r="G25" s="378">
        <f>G26+G27+G28</f>
        <v>38000</v>
      </c>
      <c r="H25" s="378">
        <f>H26+H27+H28</f>
        <v>38078</v>
      </c>
      <c r="I25" s="379">
        <f t="shared" si="0"/>
        <v>1.0020526315789473</v>
      </c>
    </row>
    <row r="26" spans="1:9" ht="20.100000000000001" customHeight="1" x14ac:dyDescent="0.25">
      <c r="A26" s="82"/>
      <c r="B26" s="242">
        <v>520</v>
      </c>
      <c r="C26" s="177" t="s">
        <v>608</v>
      </c>
      <c r="D26" s="243">
        <v>1017</v>
      </c>
      <c r="E26" s="384">
        <v>101321</v>
      </c>
      <c r="F26" s="378">
        <v>109110</v>
      </c>
      <c r="G26" s="378">
        <v>26600</v>
      </c>
      <c r="H26" s="378">
        <v>25613</v>
      </c>
      <c r="I26" s="379">
        <f t="shared" si="0"/>
        <v>0.96289473684210525</v>
      </c>
    </row>
    <row r="27" spans="1:9" ht="20.100000000000001" customHeight="1" x14ac:dyDescent="0.25">
      <c r="A27" s="82"/>
      <c r="B27" s="242">
        <v>521</v>
      </c>
      <c r="C27" s="177" t="s">
        <v>609</v>
      </c>
      <c r="D27" s="243">
        <v>1018</v>
      </c>
      <c r="E27" s="384">
        <v>17553</v>
      </c>
      <c r="F27" s="378">
        <v>18170</v>
      </c>
      <c r="G27" s="378">
        <v>4499</v>
      </c>
      <c r="H27" s="378">
        <v>4320</v>
      </c>
      <c r="I27" s="379">
        <f t="shared" si="0"/>
        <v>0.96021338075127805</v>
      </c>
    </row>
    <row r="28" spans="1:9" ht="20.100000000000001" customHeight="1" x14ac:dyDescent="0.25">
      <c r="A28" s="82"/>
      <c r="B28" s="242" t="s">
        <v>610</v>
      </c>
      <c r="C28" s="177" t="s">
        <v>611</v>
      </c>
      <c r="D28" s="243">
        <v>1019</v>
      </c>
      <c r="E28" s="384">
        <v>32830</v>
      </c>
      <c r="F28" s="378">
        <v>36615</v>
      </c>
      <c r="G28" s="378">
        <v>6901</v>
      </c>
      <c r="H28" s="378">
        <v>8145</v>
      </c>
      <c r="I28" s="379">
        <f t="shared" si="0"/>
        <v>1.1802637298942182</v>
      </c>
    </row>
    <row r="29" spans="1:9" ht="20.100000000000001" customHeight="1" x14ac:dyDescent="0.25">
      <c r="A29" s="82"/>
      <c r="B29" s="242">
        <v>540</v>
      </c>
      <c r="C29" s="177" t="s">
        <v>612</v>
      </c>
      <c r="D29" s="243">
        <v>1020</v>
      </c>
      <c r="E29" s="384">
        <v>17738</v>
      </c>
      <c r="F29" s="378">
        <v>15000</v>
      </c>
      <c r="G29" s="378">
        <v>3750</v>
      </c>
      <c r="H29" s="378">
        <v>4488</v>
      </c>
      <c r="I29" s="379">
        <f t="shared" si="0"/>
        <v>1.1968000000000001</v>
      </c>
    </row>
    <row r="30" spans="1:9" ht="25.5" customHeight="1" x14ac:dyDescent="0.25">
      <c r="A30" s="82"/>
      <c r="B30" s="242" t="s">
        <v>613</v>
      </c>
      <c r="C30" s="177" t="s">
        <v>614</v>
      </c>
      <c r="D30" s="243">
        <v>1021</v>
      </c>
      <c r="E30" s="384"/>
      <c r="F30" s="378"/>
      <c r="G30" s="378"/>
      <c r="H30" s="378"/>
      <c r="I30" s="379" t="str">
        <f t="shared" si="0"/>
        <v xml:space="preserve">  </v>
      </c>
    </row>
    <row r="31" spans="1:9" ht="20.100000000000001" customHeight="1" x14ac:dyDescent="0.25">
      <c r="A31" s="82"/>
      <c r="B31" s="242">
        <v>53</v>
      </c>
      <c r="C31" s="177" t="s">
        <v>615</v>
      </c>
      <c r="D31" s="243">
        <v>1022</v>
      </c>
      <c r="E31" s="384">
        <v>8467</v>
      </c>
      <c r="F31" s="378">
        <v>10870</v>
      </c>
      <c r="G31" s="378">
        <v>1700</v>
      </c>
      <c r="H31" s="378">
        <v>1615</v>
      </c>
      <c r="I31" s="379">
        <f t="shared" si="0"/>
        <v>0.95</v>
      </c>
    </row>
    <row r="32" spans="1:9" ht="20.100000000000001" customHeight="1" x14ac:dyDescent="0.25">
      <c r="A32" s="82"/>
      <c r="B32" s="242" t="s">
        <v>616</v>
      </c>
      <c r="C32" s="177" t="s">
        <v>617</v>
      </c>
      <c r="D32" s="243">
        <v>1023</v>
      </c>
      <c r="E32" s="384">
        <v>6337</v>
      </c>
      <c r="F32" s="378">
        <v>1000</v>
      </c>
      <c r="G32" s="378">
        <v>0</v>
      </c>
      <c r="H32" s="378">
        <v>0</v>
      </c>
      <c r="I32" s="379" t="str">
        <f t="shared" si="0"/>
        <v xml:space="preserve">  </v>
      </c>
    </row>
    <row r="33" spans="1:11" ht="20.100000000000001" customHeight="1" x14ac:dyDescent="0.25">
      <c r="A33" s="82"/>
      <c r="B33" s="242">
        <v>55</v>
      </c>
      <c r="C33" s="177" t="s">
        <v>618</v>
      </c>
      <c r="D33" s="243">
        <v>1024</v>
      </c>
      <c r="E33" s="384">
        <v>23816</v>
      </c>
      <c r="F33" s="378">
        <v>27784</v>
      </c>
      <c r="G33" s="378">
        <v>4500</v>
      </c>
      <c r="H33" s="378">
        <v>3974</v>
      </c>
      <c r="I33" s="379">
        <f t="shared" si="0"/>
        <v>0.88311111111111107</v>
      </c>
      <c r="K33" s="313"/>
    </row>
    <row r="34" spans="1:11" ht="20.100000000000001" customHeight="1" x14ac:dyDescent="0.25">
      <c r="A34" s="82"/>
      <c r="B34" s="248"/>
      <c r="C34" s="249" t="s">
        <v>619</v>
      </c>
      <c r="D34" s="250">
        <v>1025</v>
      </c>
      <c r="E34" s="385">
        <f>E9-E22</f>
        <v>9433</v>
      </c>
      <c r="F34" s="380"/>
      <c r="G34" s="380"/>
      <c r="H34" s="380"/>
      <c r="I34" s="381" t="str">
        <f t="shared" si="0"/>
        <v xml:space="preserve">  </v>
      </c>
    </row>
    <row r="35" spans="1:11" ht="20.100000000000001" customHeight="1" x14ac:dyDescent="0.25">
      <c r="A35" s="82"/>
      <c r="B35" s="248"/>
      <c r="C35" s="249" t="s">
        <v>620</v>
      </c>
      <c r="D35" s="250">
        <v>1026</v>
      </c>
      <c r="E35" s="385"/>
      <c r="F35" s="380">
        <f>F22-F9</f>
        <v>9994</v>
      </c>
      <c r="G35" s="380">
        <f>G22-G9</f>
        <v>3300</v>
      </c>
      <c r="H35" s="380">
        <f>H22-H9</f>
        <v>4692</v>
      </c>
      <c r="I35" s="381">
        <f t="shared" si="0"/>
        <v>1.4218181818181819</v>
      </c>
    </row>
    <row r="36" spans="1:11" ht="20.100000000000001" customHeight="1" x14ac:dyDescent="0.25">
      <c r="A36" s="82"/>
      <c r="B36" s="526"/>
      <c r="C36" s="251" t="s">
        <v>621</v>
      </c>
      <c r="D36" s="527">
        <v>1027</v>
      </c>
      <c r="E36" s="528">
        <f>E38+E39+E40+E41</f>
        <v>3352</v>
      </c>
      <c r="F36" s="517">
        <f>F38+F39+F40+F41</f>
        <v>4000</v>
      </c>
      <c r="G36" s="517">
        <f t="shared" ref="G36:H36" si="2">G38+G39+G40+G41</f>
        <v>800</v>
      </c>
      <c r="H36" s="517">
        <f t="shared" si="2"/>
        <v>828</v>
      </c>
      <c r="I36" s="518">
        <f t="shared" si="0"/>
        <v>1.0349999999999999</v>
      </c>
    </row>
    <row r="37" spans="1:11" ht="14.25" customHeight="1" x14ac:dyDescent="0.25">
      <c r="A37" s="82"/>
      <c r="B37" s="526"/>
      <c r="C37" s="247" t="s">
        <v>622</v>
      </c>
      <c r="D37" s="527"/>
      <c r="E37" s="529"/>
      <c r="F37" s="517"/>
      <c r="G37" s="517"/>
      <c r="H37" s="517"/>
      <c r="I37" s="519" t="str">
        <f t="shared" si="0"/>
        <v xml:space="preserve">  </v>
      </c>
    </row>
    <row r="38" spans="1:11" ht="24" customHeight="1" x14ac:dyDescent="0.25">
      <c r="A38" s="82"/>
      <c r="B38" s="242" t="s">
        <v>623</v>
      </c>
      <c r="C38" s="177" t="s">
        <v>624</v>
      </c>
      <c r="D38" s="243">
        <v>1028</v>
      </c>
      <c r="E38" s="384"/>
      <c r="F38" s="378"/>
      <c r="G38" s="378"/>
      <c r="H38" s="378"/>
      <c r="I38" s="379" t="str">
        <f t="shared" si="0"/>
        <v xml:space="preserve">  </v>
      </c>
    </row>
    <row r="39" spans="1:11" ht="20.100000000000001" customHeight="1" x14ac:dyDescent="0.25">
      <c r="A39" s="82"/>
      <c r="B39" s="242">
        <v>662</v>
      </c>
      <c r="C39" s="177" t="s">
        <v>625</v>
      </c>
      <c r="D39" s="243">
        <v>1029</v>
      </c>
      <c r="E39" s="384">
        <v>3352</v>
      </c>
      <c r="F39" s="378">
        <v>4000</v>
      </c>
      <c r="G39" s="378">
        <v>800</v>
      </c>
      <c r="H39" s="378">
        <v>828</v>
      </c>
      <c r="I39" s="379">
        <f t="shared" si="0"/>
        <v>1.0349999999999999</v>
      </c>
    </row>
    <row r="40" spans="1:11" ht="20.100000000000001" customHeight="1" x14ac:dyDescent="0.25">
      <c r="A40" s="82"/>
      <c r="B40" s="242" t="s">
        <v>126</v>
      </c>
      <c r="C40" s="177" t="s">
        <v>626</v>
      </c>
      <c r="D40" s="243">
        <v>1030</v>
      </c>
      <c r="E40" s="384"/>
      <c r="F40" s="378"/>
      <c r="G40" s="378"/>
      <c r="H40" s="378"/>
      <c r="I40" s="379" t="str">
        <f t="shared" si="0"/>
        <v xml:space="preserve">  </v>
      </c>
    </row>
    <row r="41" spans="1:11" ht="20.100000000000001" customHeight="1" x14ac:dyDescent="0.25">
      <c r="A41" s="82"/>
      <c r="B41" s="242" t="s">
        <v>627</v>
      </c>
      <c r="C41" s="177" t="s">
        <v>628</v>
      </c>
      <c r="D41" s="243">
        <v>1031</v>
      </c>
      <c r="E41" s="384"/>
      <c r="F41" s="378"/>
      <c r="G41" s="378"/>
      <c r="H41" s="378"/>
      <c r="I41" s="379" t="str">
        <f t="shared" si="0"/>
        <v xml:space="preserve">  </v>
      </c>
    </row>
    <row r="42" spans="1:11" ht="20.100000000000001" customHeight="1" x14ac:dyDescent="0.25">
      <c r="A42" s="82"/>
      <c r="B42" s="526"/>
      <c r="C42" s="251" t="s">
        <v>629</v>
      </c>
      <c r="D42" s="527">
        <v>1032</v>
      </c>
      <c r="E42" s="528">
        <f>E44+E45+E46+E47</f>
        <v>0</v>
      </c>
      <c r="F42" s="517">
        <f>F44+F45+F46+F47</f>
        <v>2</v>
      </c>
      <c r="G42" s="517">
        <f>G44+G45+G46+G47</f>
        <v>0</v>
      </c>
      <c r="H42" s="517">
        <f>H44+H45+H46+H47</f>
        <v>0</v>
      </c>
      <c r="I42" s="518" t="str">
        <f t="shared" si="0"/>
        <v xml:space="preserve">  </v>
      </c>
    </row>
    <row r="43" spans="1:11" ht="20.100000000000001" customHeight="1" x14ac:dyDescent="0.25">
      <c r="A43" s="82"/>
      <c r="B43" s="526"/>
      <c r="C43" s="247" t="s">
        <v>630</v>
      </c>
      <c r="D43" s="527"/>
      <c r="E43" s="529"/>
      <c r="F43" s="517"/>
      <c r="G43" s="517"/>
      <c r="H43" s="517"/>
      <c r="I43" s="519" t="str">
        <f t="shared" si="0"/>
        <v xml:space="preserve">  </v>
      </c>
    </row>
    <row r="44" spans="1:11" ht="27.75" customHeight="1" x14ac:dyDescent="0.25">
      <c r="A44" s="82"/>
      <c r="B44" s="242" t="s">
        <v>631</v>
      </c>
      <c r="C44" s="177" t="s">
        <v>632</v>
      </c>
      <c r="D44" s="243">
        <v>1033</v>
      </c>
      <c r="E44" s="384"/>
      <c r="F44" s="378"/>
      <c r="G44" s="378"/>
      <c r="H44" s="378"/>
      <c r="I44" s="379" t="str">
        <f t="shared" si="0"/>
        <v xml:space="preserve">  </v>
      </c>
    </row>
    <row r="45" spans="1:11" ht="20.100000000000001" customHeight="1" x14ac:dyDescent="0.25">
      <c r="A45" s="82"/>
      <c r="B45" s="242">
        <v>562</v>
      </c>
      <c r="C45" s="177" t="s">
        <v>633</v>
      </c>
      <c r="D45" s="243">
        <v>1034</v>
      </c>
      <c r="E45" s="384"/>
      <c r="F45" s="378">
        <v>2</v>
      </c>
      <c r="G45" s="378">
        <v>0</v>
      </c>
      <c r="H45" s="378">
        <v>0</v>
      </c>
      <c r="I45" s="379" t="str">
        <f t="shared" si="0"/>
        <v xml:space="preserve">  </v>
      </c>
    </row>
    <row r="46" spans="1:11" ht="20.100000000000001" customHeight="1" x14ac:dyDescent="0.25">
      <c r="A46" s="82"/>
      <c r="B46" s="242" t="s">
        <v>127</v>
      </c>
      <c r="C46" s="177" t="s">
        <v>634</v>
      </c>
      <c r="D46" s="243">
        <v>1035</v>
      </c>
      <c r="E46" s="384"/>
      <c r="F46" s="378"/>
      <c r="G46" s="378"/>
      <c r="H46" s="378"/>
      <c r="I46" s="379" t="str">
        <f t="shared" si="0"/>
        <v xml:space="preserve">  </v>
      </c>
    </row>
    <row r="47" spans="1:11" ht="20.100000000000001" customHeight="1" x14ac:dyDescent="0.25">
      <c r="A47" s="82"/>
      <c r="B47" s="242" t="s">
        <v>635</v>
      </c>
      <c r="C47" s="177" t="s">
        <v>636</v>
      </c>
      <c r="D47" s="243">
        <v>1036</v>
      </c>
      <c r="E47" s="384"/>
      <c r="F47" s="378"/>
      <c r="G47" s="378"/>
      <c r="H47" s="378"/>
      <c r="I47" s="379" t="str">
        <f t="shared" si="0"/>
        <v xml:space="preserve">  </v>
      </c>
    </row>
    <row r="48" spans="1:11" ht="20.100000000000001" customHeight="1" x14ac:dyDescent="0.25">
      <c r="A48" s="82"/>
      <c r="B48" s="242"/>
      <c r="C48" s="168" t="s">
        <v>637</v>
      </c>
      <c r="D48" s="243">
        <v>1037</v>
      </c>
      <c r="E48" s="384">
        <f>E36-E42</f>
        <v>3352</v>
      </c>
      <c r="F48" s="378">
        <f>F36-F42</f>
        <v>3998</v>
      </c>
      <c r="G48" s="378">
        <f>G36-G42</f>
        <v>800</v>
      </c>
      <c r="H48" s="378">
        <f>H36-H42</f>
        <v>828</v>
      </c>
      <c r="I48" s="379">
        <f t="shared" si="0"/>
        <v>1.0349999999999999</v>
      </c>
    </row>
    <row r="49" spans="1:9" ht="20.100000000000001" customHeight="1" x14ac:dyDescent="0.25">
      <c r="A49" s="82"/>
      <c r="B49" s="242"/>
      <c r="C49" s="168" t="s">
        <v>638</v>
      </c>
      <c r="D49" s="243">
        <v>1038</v>
      </c>
      <c r="E49" s="384"/>
      <c r="F49" s="378"/>
      <c r="G49" s="378"/>
      <c r="H49" s="378"/>
      <c r="I49" s="379" t="str">
        <f t="shared" si="0"/>
        <v xml:space="preserve">  </v>
      </c>
    </row>
    <row r="50" spans="1:9" ht="34.5" customHeight="1" x14ac:dyDescent="0.25">
      <c r="A50" s="82"/>
      <c r="B50" s="242" t="s">
        <v>639</v>
      </c>
      <c r="C50" s="168" t="s">
        <v>640</v>
      </c>
      <c r="D50" s="243">
        <v>1039</v>
      </c>
      <c r="E50" s="384">
        <v>5943</v>
      </c>
      <c r="F50" s="378"/>
      <c r="G50" s="378"/>
      <c r="H50" s="378"/>
      <c r="I50" s="379" t="str">
        <f t="shared" si="0"/>
        <v xml:space="preserve">  </v>
      </c>
    </row>
    <row r="51" spans="1:9" ht="35.25" customHeight="1" x14ac:dyDescent="0.25">
      <c r="A51" s="82"/>
      <c r="B51" s="242" t="s">
        <v>641</v>
      </c>
      <c r="C51" s="168" t="s">
        <v>642</v>
      </c>
      <c r="D51" s="243">
        <v>1040</v>
      </c>
      <c r="E51" s="384">
        <v>14945</v>
      </c>
      <c r="F51" s="378"/>
      <c r="G51" s="378"/>
      <c r="H51" s="378"/>
      <c r="I51" s="379" t="str">
        <f t="shared" si="0"/>
        <v xml:space="preserve">  </v>
      </c>
    </row>
    <row r="52" spans="1:9" ht="20.100000000000001" customHeight="1" x14ac:dyDescent="0.25">
      <c r="A52" s="82"/>
      <c r="B52" s="248">
        <v>67</v>
      </c>
      <c r="C52" s="249" t="s">
        <v>643</v>
      </c>
      <c r="D52" s="250">
        <v>1041</v>
      </c>
      <c r="E52" s="385">
        <v>6694</v>
      </c>
      <c r="F52" s="380">
        <v>13000</v>
      </c>
      <c r="G52" s="380">
        <v>400</v>
      </c>
      <c r="H52" s="380">
        <v>627</v>
      </c>
      <c r="I52" s="381">
        <f t="shared" si="0"/>
        <v>1.5674999999999999</v>
      </c>
    </row>
    <row r="53" spans="1:9" ht="20.100000000000001" customHeight="1" x14ac:dyDescent="0.25">
      <c r="A53" s="82"/>
      <c r="B53" s="248">
        <v>57</v>
      </c>
      <c r="C53" s="249" t="s">
        <v>644</v>
      </c>
      <c r="D53" s="250">
        <v>1042</v>
      </c>
      <c r="E53" s="385">
        <v>7840</v>
      </c>
      <c r="F53" s="380">
        <v>6500</v>
      </c>
      <c r="G53" s="380">
        <v>500</v>
      </c>
      <c r="H53" s="380">
        <v>241</v>
      </c>
      <c r="I53" s="381">
        <f t="shared" si="0"/>
        <v>0.48199999999999998</v>
      </c>
    </row>
    <row r="54" spans="1:9" ht="20.100000000000001" customHeight="1" x14ac:dyDescent="0.25">
      <c r="A54" s="82"/>
      <c r="B54" s="526"/>
      <c r="C54" s="251" t="s">
        <v>645</v>
      </c>
      <c r="D54" s="527">
        <v>1043</v>
      </c>
      <c r="E54" s="528">
        <f>E9+E36+E50+E52</f>
        <v>291546</v>
      </c>
      <c r="F54" s="517">
        <f>F9+F36+F50+F52</f>
        <v>292970</v>
      </c>
      <c r="G54" s="517">
        <f>G9+G36+G50+G52</f>
        <v>56050</v>
      </c>
      <c r="H54" s="517">
        <f>H9+H36+H50+H52</f>
        <v>57722</v>
      </c>
      <c r="I54" s="518">
        <f t="shared" si="0"/>
        <v>1.0298305084745762</v>
      </c>
    </row>
    <row r="55" spans="1:9" ht="12" customHeight="1" x14ac:dyDescent="0.25">
      <c r="A55" s="82"/>
      <c r="B55" s="526"/>
      <c r="C55" s="247" t="s">
        <v>646</v>
      </c>
      <c r="D55" s="527"/>
      <c r="E55" s="529"/>
      <c r="F55" s="517"/>
      <c r="G55" s="517"/>
      <c r="H55" s="517"/>
      <c r="I55" s="519" t="str">
        <f t="shared" si="0"/>
        <v xml:space="preserve">  </v>
      </c>
    </row>
    <row r="56" spans="1:9" ht="20.100000000000001" customHeight="1" x14ac:dyDescent="0.25">
      <c r="A56" s="82"/>
      <c r="B56" s="526"/>
      <c r="C56" s="251" t="s">
        <v>647</v>
      </c>
      <c r="D56" s="527">
        <v>1044</v>
      </c>
      <c r="E56" s="528">
        <f>E22+E42+E51+E53</f>
        <v>288909</v>
      </c>
      <c r="F56" s="517">
        <f>F22+F42+F51+F53</f>
        <v>292466</v>
      </c>
      <c r="G56" s="517">
        <f>G22+G42+G51+G53</f>
        <v>58650</v>
      </c>
      <c r="H56" s="517">
        <f>H22+H42+H51+H53</f>
        <v>61200</v>
      </c>
      <c r="I56" s="518">
        <f t="shared" si="0"/>
        <v>1.0434782608695652</v>
      </c>
    </row>
    <row r="57" spans="1:9" ht="13.5" customHeight="1" x14ac:dyDescent="0.25">
      <c r="A57" s="82"/>
      <c r="B57" s="526"/>
      <c r="C57" s="247" t="s">
        <v>648</v>
      </c>
      <c r="D57" s="527"/>
      <c r="E57" s="529"/>
      <c r="F57" s="517"/>
      <c r="G57" s="517"/>
      <c r="H57" s="517"/>
      <c r="I57" s="519" t="str">
        <f t="shared" si="0"/>
        <v xml:space="preserve">  </v>
      </c>
    </row>
    <row r="58" spans="1:9" ht="20.100000000000001" customHeight="1" x14ac:dyDescent="0.25">
      <c r="A58" s="82"/>
      <c r="B58" s="242"/>
      <c r="C58" s="168" t="s">
        <v>649</v>
      </c>
      <c r="D58" s="243">
        <v>1045</v>
      </c>
      <c r="E58" s="384">
        <f>E54-E56</f>
        <v>2637</v>
      </c>
      <c r="F58" s="378">
        <f>F54-F56</f>
        <v>504</v>
      </c>
      <c r="G58" s="378"/>
      <c r="H58" s="378"/>
      <c r="I58" s="379" t="str">
        <f t="shared" si="0"/>
        <v xml:space="preserve">  </v>
      </c>
    </row>
    <row r="59" spans="1:9" ht="20.100000000000001" customHeight="1" x14ac:dyDescent="0.25">
      <c r="A59" s="82"/>
      <c r="B59" s="242"/>
      <c r="C59" s="168" t="s">
        <v>650</v>
      </c>
      <c r="D59" s="243">
        <v>1046</v>
      </c>
      <c r="E59" s="384"/>
      <c r="F59" s="378"/>
      <c r="G59" s="378">
        <f>G56-G54</f>
        <v>2600</v>
      </c>
      <c r="H59" s="378">
        <f>H56-H54</f>
        <v>3478</v>
      </c>
      <c r="I59" s="379">
        <f t="shared" si="0"/>
        <v>1.3376923076923077</v>
      </c>
    </row>
    <row r="60" spans="1:9" ht="41.25" customHeight="1" x14ac:dyDescent="0.25">
      <c r="A60" s="82"/>
      <c r="B60" s="242" t="s">
        <v>92</v>
      </c>
      <c r="C60" s="168" t="s">
        <v>651</v>
      </c>
      <c r="D60" s="243">
        <v>1047</v>
      </c>
      <c r="E60" s="384"/>
      <c r="F60" s="378"/>
      <c r="G60" s="378"/>
      <c r="H60" s="378"/>
      <c r="I60" s="379" t="str">
        <f t="shared" si="0"/>
        <v xml:space="preserve">  </v>
      </c>
    </row>
    <row r="61" spans="1:9" ht="45" customHeight="1" x14ac:dyDescent="0.25">
      <c r="A61" s="82"/>
      <c r="B61" s="242" t="s">
        <v>652</v>
      </c>
      <c r="C61" s="168" t="s">
        <v>653</v>
      </c>
      <c r="D61" s="243">
        <v>1048</v>
      </c>
      <c r="E61" s="384"/>
      <c r="F61" s="378"/>
      <c r="G61" s="378"/>
      <c r="H61" s="378"/>
      <c r="I61" s="379" t="str">
        <f t="shared" si="0"/>
        <v xml:space="preserve">  </v>
      </c>
    </row>
    <row r="62" spans="1:9" ht="20.100000000000001" customHeight="1" x14ac:dyDescent="0.25">
      <c r="A62" s="82"/>
      <c r="B62" s="530"/>
      <c r="C62" s="173" t="s">
        <v>654</v>
      </c>
      <c r="D62" s="531">
        <v>1049</v>
      </c>
      <c r="E62" s="532">
        <f>E58-E59+E60-E61</f>
        <v>2637</v>
      </c>
      <c r="F62" s="524">
        <f>F58-F59+F60-F61</f>
        <v>504</v>
      </c>
      <c r="G62" s="524"/>
      <c r="H62" s="525"/>
      <c r="I62" s="522" t="str">
        <f t="shared" si="0"/>
        <v xml:space="preserve">  </v>
      </c>
    </row>
    <row r="63" spans="1:9" ht="12.75" customHeight="1" x14ac:dyDescent="0.25">
      <c r="A63" s="82"/>
      <c r="B63" s="530"/>
      <c r="C63" s="174" t="s">
        <v>675</v>
      </c>
      <c r="D63" s="531"/>
      <c r="E63" s="533"/>
      <c r="F63" s="524"/>
      <c r="G63" s="524"/>
      <c r="H63" s="525"/>
      <c r="I63" s="523" t="str">
        <f t="shared" si="0"/>
        <v xml:space="preserve">  </v>
      </c>
    </row>
    <row r="64" spans="1:9" ht="20.100000000000001" customHeight="1" x14ac:dyDescent="0.25">
      <c r="A64" s="82"/>
      <c r="B64" s="530"/>
      <c r="C64" s="173" t="s">
        <v>655</v>
      </c>
      <c r="D64" s="531">
        <v>1050</v>
      </c>
      <c r="E64" s="532"/>
      <c r="F64" s="524"/>
      <c r="G64" s="524">
        <f>G59-G58+G61-G60</f>
        <v>2600</v>
      </c>
      <c r="H64" s="524">
        <f>H59-H58+H61-H60</f>
        <v>3478</v>
      </c>
      <c r="I64" s="520">
        <f t="shared" si="0"/>
        <v>1.3376923076923077</v>
      </c>
    </row>
    <row r="65" spans="1:9" ht="14.25" customHeight="1" x14ac:dyDescent="0.25">
      <c r="A65" s="82"/>
      <c r="B65" s="530"/>
      <c r="C65" s="174" t="s">
        <v>656</v>
      </c>
      <c r="D65" s="531"/>
      <c r="E65" s="533"/>
      <c r="F65" s="524"/>
      <c r="G65" s="524"/>
      <c r="H65" s="524"/>
      <c r="I65" s="521" t="str">
        <f t="shared" si="0"/>
        <v xml:space="preserve">  </v>
      </c>
    </row>
    <row r="66" spans="1:9" ht="20.100000000000001" customHeight="1" x14ac:dyDescent="0.25">
      <c r="A66" s="82"/>
      <c r="B66" s="242"/>
      <c r="C66" s="168" t="s">
        <v>657</v>
      </c>
      <c r="D66" s="243"/>
      <c r="E66" s="384"/>
      <c r="F66" s="378"/>
      <c r="G66" s="378"/>
      <c r="H66" s="378"/>
      <c r="I66" s="379" t="str">
        <f t="shared" si="0"/>
        <v xml:space="preserve">  </v>
      </c>
    </row>
    <row r="67" spans="1:9" ht="20.100000000000001" customHeight="1" x14ac:dyDescent="0.25">
      <c r="A67" s="82"/>
      <c r="B67" s="242">
        <v>721</v>
      </c>
      <c r="C67" s="177" t="s">
        <v>658</v>
      </c>
      <c r="D67" s="243">
        <v>1051</v>
      </c>
      <c r="E67" s="384">
        <v>2377</v>
      </c>
      <c r="F67" s="378"/>
      <c r="G67" s="378"/>
      <c r="H67" s="378"/>
      <c r="I67" s="379" t="str">
        <f t="shared" si="0"/>
        <v xml:space="preserve">  </v>
      </c>
    </row>
    <row r="68" spans="1:9" ht="20.100000000000001" customHeight="1" x14ac:dyDescent="0.25">
      <c r="A68" s="82"/>
      <c r="B68" s="242" t="s">
        <v>659</v>
      </c>
      <c r="C68" s="177" t="s">
        <v>660</v>
      </c>
      <c r="D68" s="243">
        <v>1052</v>
      </c>
      <c r="E68" s="384"/>
      <c r="F68" s="378"/>
      <c r="G68" s="378"/>
      <c r="H68" s="378"/>
      <c r="I68" s="379" t="str">
        <f t="shared" si="0"/>
        <v xml:space="preserve">  </v>
      </c>
    </row>
    <row r="69" spans="1:9" ht="20.100000000000001" customHeight="1" x14ac:dyDescent="0.25">
      <c r="A69" s="82"/>
      <c r="B69" s="242" t="s">
        <v>661</v>
      </c>
      <c r="C69" s="177" t="s">
        <v>662</v>
      </c>
      <c r="D69" s="243">
        <v>1053</v>
      </c>
      <c r="E69" s="384">
        <v>2229</v>
      </c>
      <c r="F69" s="378"/>
      <c r="G69" s="378"/>
      <c r="H69" s="378"/>
      <c r="I69" s="379" t="str">
        <f t="shared" si="0"/>
        <v xml:space="preserve">  </v>
      </c>
    </row>
    <row r="70" spans="1:9" ht="20.100000000000001" customHeight="1" x14ac:dyDescent="0.25">
      <c r="A70" s="82"/>
      <c r="B70" s="242">
        <v>723</v>
      </c>
      <c r="C70" s="168" t="s">
        <v>663</v>
      </c>
      <c r="D70" s="243">
        <v>1054</v>
      </c>
      <c r="E70" s="384"/>
      <c r="F70" s="378"/>
      <c r="G70" s="378"/>
      <c r="H70" s="378"/>
      <c r="I70" s="379" t="str">
        <f t="shared" si="0"/>
        <v xml:space="preserve">  </v>
      </c>
    </row>
    <row r="71" spans="1:9" ht="20.100000000000001" customHeight="1" x14ac:dyDescent="0.25">
      <c r="A71" s="82"/>
      <c r="B71" s="526"/>
      <c r="C71" s="251" t="s">
        <v>664</v>
      </c>
      <c r="D71" s="527">
        <v>1055</v>
      </c>
      <c r="E71" s="528">
        <f>E62-E64-E67-E68+E69-E70</f>
        <v>2489</v>
      </c>
      <c r="F71" s="517">
        <f>F62-F64-F67-F68+F69-F70</f>
        <v>504</v>
      </c>
      <c r="G71" s="517"/>
      <c r="H71" s="517"/>
      <c r="I71" s="518" t="str">
        <f t="shared" si="0"/>
        <v xml:space="preserve">  </v>
      </c>
    </row>
    <row r="72" spans="1:9" ht="14.25" customHeight="1" x14ac:dyDescent="0.25">
      <c r="A72" s="82"/>
      <c r="B72" s="526"/>
      <c r="C72" s="247" t="s">
        <v>665</v>
      </c>
      <c r="D72" s="527"/>
      <c r="E72" s="529"/>
      <c r="F72" s="517"/>
      <c r="G72" s="517"/>
      <c r="H72" s="517"/>
      <c r="I72" s="519" t="str">
        <f t="shared" si="0"/>
        <v xml:space="preserve">  </v>
      </c>
    </row>
    <row r="73" spans="1:9" ht="20.100000000000001" customHeight="1" x14ac:dyDescent="0.25">
      <c r="A73" s="82"/>
      <c r="B73" s="526"/>
      <c r="C73" s="251" t="s">
        <v>666</v>
      </c>
      <c r="D73" s="527">
        <v>1056</v>
      </c>
      <c r="E73" s="528"/>
      <c r="F73" s="517"/>
      <c r="G73" s="517">
        <f>G64-G62-G67-G68+G69-G70</f>
        <v>2600</v>
      </c>
      <c r="H73" s="517">
        <f>H64-H62-H67-H68+H69-H70</f>
        <v>3478</v>
      </c>
      <c r="I73" s="518">
        <f t="shared" si="0"/>
        <v>1.3376923076923077</v>
      </c>
    </row>
    <row r="74" spans="1:9" ht="14.25" customHeight="1" x14ac:dyDescent="0.25">
      <c r="A74" s="82"/>
      <c r="B74" s="526"/>
      <c r="C74" s="247" t="s">
        <v>667</v>
      </c>
      <c r="D74" s="527"/>
      <c r="E74" s="529"/>
      <c r="F74" s="517"/>
      <c r="G74" s="517"/>
      <c r="H74" s="517"/>
      <c r="I74" s="519" t="str">
        <f t="shared" si="0"/>
        <v xml:space="preserve">  </v>
      </c>
    </row>
    <row r="75" spans="1:9" ht="20.100000000000001" customHeight="1" x14ac:dyDescent="0.25">
      <c r="A75" s="82"/>
      <c r="B75" s="242"/>
      <c r="C75" s="177" t="s">
        <v>668</v>
      </c>
      <c r="D75" s="243">
        <v>1057</v>
      </c>
      <c r="E75" s="384"/>
      <c r="F75" s="378"/>
      <c r="G75" s="378"/>
      <c r="H75" s="378"/>
      <c r="I75" s="379" t="str">
        <f t="shared" ref="I75:I81" si="3">IFERROR(H75/G75,"  ")</f>
        <v xml:space="preserve">  </v>
      </c>
    </row>
    <row r="76" spans="1:9" ht="20.100000000000001" customHeight="1" x14ac:dyDescent="0.25">
      <c r="A76" s="82"/>
      <c r="B76" s="242"/>
      <c r="C76" s="177" t="s">
        <v>669</v>
      </c>
      <c r="D76" s="243">
        <v>1058</v>
      </c>
      <c r="E76" s="384"/>
      <c r="F76" s="378"/>
      <c r="G76" s="378"/>
      <c r="H76" s="378"/>
      <c r="I76" s="379" t="str">
        <f t="shared" si="3"/>
        <v xml:space="preserve">  </v>
      </c>
    </row>
    <row r="77" spans="1:9" ht="20.100000000000001" customHeight="1" x14ac:dyDescent="0.25">
      <c r="A77" s="82"/>
      <c r="B77" s="242"/>
      <c r="C77" s="177" t="s">
        <v>670</v>
      </c>
      <c r="D77" s="243">
        <v>1059</v>
      </c>
      <c r="E77" s="384"/>
      <c r="F77" s="378"/>
      <c r="G77" s="378"/>
      <c r="H77" s="378"/>
      <c r="I77" s="379" t="str">
        <f t="shared" si="3"/>
        <v xml:space="preserve">  </v>
      </c>
    </row>
    <row r="78" spans="1:9" ht="20.100000000000001" customHeight="1" x14ac:dyDescent="0.25">
      <c r="A78" s="82"/>
      <c r="B78" s="242"/>
      <c r="C78" s="177" t="s">
        <v>671</v>
      </c>
      <c r="D78" s="243">
        <v>1060</v>
      </c>
      <c r="E78" s="384"/>
      <c r="F78" s="378"/>
      <c r="G78" s="378"/>
      <c r="H78" s="378"/>
      <c r="I78" s="379" t="str">
        <f t="shared" si="3"/>
        <v xml:space="preserve">  </v>
      </c>
    </row>
    <row r="79" spans="1:9" ht="20.100000000000001" customHeight="1" x14ac:dyDescent="0.25">
      <c r="A79" s="82"/>
      <c r="B79" s="242"/>
      <c r="C79" s="177" t="s">
        <v>672</v>
      </c>
      <c r="D79" s="243"/>
      <c r="E79" s="384"/>
      <c r="F79" s="378"/>
      <c r="G79" s="378"/>
      <c r="H79" s="378"/>
      <c r="I79" s="379" t="str">
        <f t="shared" si="3"/>
        <v xml:space="preserve">  </v>
      </c>
    </row>
    <row r="80" spans="1:9" ht="20.100000000000001" customHeight="1" x14ac:dyDescent="0.25">
      <c r="A80" s="82"/>
      <c r="B80" s="242"/>
      <c r="C80" s="177" t="s">
        <v>673</v>
      </c>
      <c r="D80" s="243">
        <v>1061</v>
      </c>
      <c r="E80" s="384"/>
      <c r="F80" s="378"/>
      <c r="G80" s="378"/>
      <c r="H80" s="378"/>
      <c r="I80" s="379" t="str">
        <f t="shared" si="3"/>
        <v xml:space="preserve">  </v>
      </c>
    </row>
    <row r="81" spans="1:9" ht="20.100000000000001" customHeight="1" thickBot="1" x14ac:dyDescent="0.3">
      <c r="A81" s="82"/>
      <c r="B81" s="184"/>
      <c r="C81" s="244" t="s">
        <v>674</v>
      </c>
      <c r="D81" s="241">
        <v>1062</v>
      </c>
      <c r="E81" s="382"/>
      <c r="F81" s="386"/>
      <c r="G81" s="386"/>
      <c r="H81" s="386"/>
      <c r="I81" s="383" t="str">
        <f t="shared" si="3"/>
        <v xml:space="preserve">  </v>
      </c>
    </row>
    <row r="82" spans="1:9" x14ac:dyDescent="0.25">
      <c r="B82" s="188"/>
      <c r="G82" s="13"/>
      <c r="H82" s="13"/>
      <c r="I82" s="13"/>
    </row>
    <row r="83" spans="1:9" x14ac:dyDescent="0.25">
      <c r="B83" s="154" t="s">
        <v>581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33"/>
  <sheetViews>
    <sheetView showGridLines="0" zoomScale="75" zoomScaleNormal="75" workbookViewId="0">
      <selection activeCell="H21" sqref="H21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41" t="s">
        <v>205</v>
      </c>
    </row>
    <row r="3" spans="1:22" x14ac:dyDescent="0.25">
      <c r="A3" s="8"/>
    </row>
    <row r="4" spans="1:22" ht="20.25" x14ac:dyDescent="0.3">
      <c r="A4" s="8"/>
      <c r="B4" s="678" t="s">
        <v>50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20" t="s">
        <v>20</v>
      </c>
      <c r="C6" s="722" t="s">
        <v>21</v>
      </c>
      <c r="D6" s="724" t="s">
        <v>22</v>
      </c>
      <c r="E6" s="726" t="s">
        <v>201</v>
      </c>
      <c r="F6" s="726" t="s">
        <v>212</v>
      </c>
      <c r="G6" s="726" t="s">
        <v>735</v>
      </c>
      <c r="H6" s="726" t="s">
        <v>734</v>
      </c>
      <c r="I6" s="726" t="s">
        <v>236</v>
      </c>
      <c r="J6" s="726" t="s">
        <v>23</v>
      </c>
      <c r="K6" s="726" t="s">
        <v>237</v>
      </c>
      <c r="L6" s="726" t="s">
        <v>24</v>
      </c>
      <c r="M6" s="726" t="s">
        <v>25</v>
      </c>
      <c r="N6" s="726" t="s">
        <v>26</v>
      </c>
      <c r="O6" s="728" t="s">
        <v>52</v>
      </c>
      <c r="P6" s="729"/>
      <c r="Q6" s="729"/>
      <c r="R6" s="729"/>
      <c r="S6" s="729"/>
      <c r="T6" s="729"/>
      <c r="U6" s="729"/>
      <c r="V6" s="730"/>
    </row>
    <row r="7" spans="1:22" ht="48.75" customHeight="1" thickBot="1" x14ac:dyDescent="0.3">
      <c r="B7" s="721"/>
      <c r="C7" s="723"/>
      <c r="D7" s="725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117" t="s">
        <v>27</v>
      </c>
      <c r="P7" s="117" t="s">
        <v>28</v>
      </c>
      <c r="Q7" s="117" t="s">
        <v>29</v>
      </c>
      <c r="R7" s="117" t="s">
        <v>30</v>
      </c>
      <c r="S7" s="117" t="s">
        <v>31</v>
      </c>
      <c r="T7" s="117" t="s">
        <v>32</v>
      </c>
      <c r="U7" s="117" t="s">
        <v>33</v>
      </c>
      <c r="V7" s="83" t="s">
        <v>34</v>
      </c>
    </row>
    <row r="8" spans="1:22" ht="24.95" customHeight="1" x14ac:dyDescent="0.25">
      <c r="B8" s="85" t="s">
        <v>51</v>
      </c>
      <c r="C8" s="86"/>
      <c r="D8" s="87"/>
      <c r="E8" s="87"/>
      <c r="F8" s="87"/>
      <c r="G8" s="87"/>
      <c r="H8" s="322">
        <v>0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4"/>
    </row>
    <row r="9" spans="1:22" ht="24.95" customHeight="1" x14ac:dyDescent="0.25">
      <c r="B9" s="88" t="s">
        <v>1</v>
      </c>
      <c r="C9" s="15"/>
      <c r="D9" s="15"/>
      <c r="E9" s="15"/>
      <c r="F9" s="15"/>
      <c r="G9" s="15"/>
      <c r="H9" s="3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8" t="s">
        <v>1</v>
      </c>
      <c r="C10" s="15"/>
      <c r="D10" s="15"/>
      <c r="E10" s="15"/>
      <c r="F10" s="15"/>
      <c r="G10" s="15"/>
      <c r="H10" s="3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8" t="s">
        <v>1</v>
      </c>
      <c r="C11" s="15"/>
      <c r="D11" s="15"/>
      <c r="E11" s="15"/>
      <c r="F11" s="15"/>
      <c r="G11" s="15"/>
      <c r="H11" s="3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8" t="s">
        <v>1</v>
      </c>
      <c r="C12" s="15"/>
      <c r="D12" s="15"/>
      <c r="E12" s="15"/>
      <c r="F12" s="15"/>
      <c r="G12" s="15"/>
      <c r="H12" s="32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38" t="s">
        <v>234</v>
      </c>
      <c r="C13" s="739"/>
      <c r="D13" s="739"/>
      <c r="E13" s="739"/>
      <c r="F13" s="739"/>
      <c r="G13" s="740"/>
      <c r="H13" s="325"/>
      <c r="I13" s="148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24.95" customHeight="1" thickTop="1" x14ac:dyDescent="0.25">
      <c r="B14" s="144" t="s">
        <v>35</v>
      </c>
      <c r="C14" s="145"/>
      <c r="D14" s="142"/>
      <c r="E14" s="142"/>
      <c r="F14" s="142"/>
      <c r="G14" s="142"/>
      <c r="H14" s="326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3"/>
    </row>
    <row r="15" spans="1:22" ht="24.95" customHeight="1" x14ac:dyDescent="0.25">
      <c r="B15" s="88" t="s">
        <v>1</v>
      </c>
      <c r="C15" s="15"/>
      <c r="D15" s="15"/>
      <c r="E15" s="15"/>
      <c r="F15" s="15"/>
      <c r="G15" s="15"/>
      <c r="H15" s="3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8" t="s">
        <v>1</v>
      </c>
      <c r="C16" s="15"/>
      <c r="D16" s="15"/>
      <c r="E16" s="15"/>
      <c r="F16" s="15"/>
      <c r="G16" s="15"/>
      <c r="H16" s="32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8" t="s">
        <v>1</v>
      </c>
      <c r="C17" s="15"/>
      <c r="D17" s="15"/>
      <c r="E17" s="15"/>
      <c r="F17" s="15"/>
      <c r="G17" s="15"/>
      <c r="H17" s="3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8" t="s">
        <v>1</v>
      </c>
      <c r="C18" s="15"/>
      <c r="D18" s="15"/>
      <c r="E18" s="15"/>
      <c r="F18" s="15"/>
      <c r="G18" s="15"/>
      <c r="H18" s="32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741" t="s">
        <v>235</v>
      </c>
      <c r="C19" s="742"/>
      <c r="D19" s="742"/>
      <c r="E19" s="742"/>
      <c r="F19" s="742"/>
      <c r="G19" s="742"/>
      <c r="H19" s="327"/>
      <c r="I19" s="149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6"/>
    </row>
    <row r="20" spans="2:23" ht="24.95" customHeight="1" thickBot="1" x14ac:dyDescent="0.3">
      <c r="B20" s="732" t="s">
        <v>2</v>
      </c>
      <c r="C20" s="733"/>
      <c r="D20" s="733"/>
      <c r="E20" s="733"/>
      <c r="F20" s="733"/>
      <c r="G20" s="733"/>
      <c r="H20" s="328">
        <v>0</v>
      </c>
      <c r="I20" s="15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734" t="s">
        <v>36</v>
      </c>
      <c r="C21" s="735"/>
      <c r="D21" s="735"/>
      <c r="E21" s="735"/>
      <c r="F21" s="735"/>
      <c r="G21" s="735"/>
      <c r="H21" s="329"/>
      <c r="I21" s="150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736" t="s">
        <v>681</v>
      </c>
      <c r="C22" s="737"/>
      <c r="D22" s="737"/>
      <c r="E22" s="737"/>
      <c r="F22" s="737"/>
      <c r="G22" s="737"/>
      <c r="H22" s="330"/>
      <c r="I22" s="16"/>
      <c r="J22" s="16"/>
      <c r="K22" s="16"/>
      <c r="L22" s="16"/>
      <c r="M22" s="16"/>
      <c r="N22" s="16"/>
      <c r="O22" s="16"/>
      <c r="P22" s="16"/>
    </row>
    <row r="24" spans="2:23" ht="16.5" thickBot="1" x14ac:dyDescent="0.3">
      <c r="B24" s="13" t="s">
        <v>581</v>
      </c>
      <c r="C24" s="51"/>
      <c r="D24" s="8"/>
      <c r="E24" s="8"/>
      <c r="F24" s="8"/>
    </row>
    <row r="25" spans="2:23" ht="16.5" thickBot="1" x14ac:dyDescent="0.3">
      <c r="B25" s="743" t="s">
        <v>733</v>
      </c>
      <c r="C25" s="744"/>
      <c r="D25" s="744"/>
      <c r="E25" s="744"/>
      <c r="F25" s="744"/>
      <c r="G25" s="744"/>
      <c r="H25" s="745"/>
    </row>
    <row r="27" spans="2:23" x14ac:dyDescent="0.25">
      <c r="B27" s="731"/>
      <c r="C27" s="731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</row>
    <row r="31" spans="2:23" x14ac:dyDescent="0.25">
      <c r="F31" s="134"/>
      <c r="G31" s="134"/>
      <c r="H31" s="134"/>
      <c r="I31" s="134"/>
      <c r="J31" s="16"/>
      <c r="K31" s="16"/>
    </row>
    <row r="32" spans="2:23" x14ac:dyDescent="0.25">
      <c r="F32" s="134"/>
      <c r="G32" s="134"/>
      <c r="H32" s="134"/>
      <c r="I32" s="134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2">
    <mergeCell ref="B27:C27"/>
    <mergeCell ref="B20:G20"/>
    <mergeCell ref="B21:G21"/>
    <mergeCell ref="B22:G22"/>
    <mergeCell ref="I6:I7"/>
    <mergeCell ref="B13:G13"/>
    <mergeCell ref="B19:G19"/>
    <mergeCell ref="B25:H25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3"/>
  <sheetViews>
    <sheetView showGridLines="0" topLeftCell="A7" zoomScale="55" zoomScaleNormal="55" workbookViewId="0">
      <selection activeCell="F22" sqref="F22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32.85546875" style="34" customWidth="1"/>
    <col min="4" max="4" width="60.5703125" style="2" customWidth="1"/>
    <col min="5" max="5" width="54.28515625" style="2" customWidth="1"/>
    <col min="6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52"/>
      <c r="C3" s="65"/>
      <c r="D3" s="66"/>
      <c r="E3" s="66"/>
      <c r="F3" s="66"/>
      <c r="G3" s="67" t="s">
        <v>204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50" t="s">
        <v>86</v>
      </c>
      <c r="C7" s="750"/>
      <c r="D7" s="750"/>
      <c r="E7" s="750"/>
      <c r="F7" s="750"/>
      <c r="G7" s="750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82.5" customHeight="1" thickBot="1" x14ac:dyDescent="0.35">
      <c r="B12" s="331" t="s">
        <v>87</v>
      </c>
      <c r="C12" s="332" t="s">
        <v>84</v>
      </c>
      <c r="D12" s="333" t="s">
        <v>88</v>
      </c>
      <c r="E12" s="333" t="s">
        <v>89</v>
      </c>
      <c r="F12" s="333" t="s">
        <v>90</v>
      </c>
      <c r="G12" s="334" t="s">
        <v>91</v>
      </c>
      <c r="H12" s="50"/>
      <c r="I12" s="50"/>
      <c r="J12" s="749"/>
      <c r="K12" s="749"/>
      <c r="L12" s="749"/>
      <c r="M12" s="749"/>
      <c r="N12" s="749"/>
      <c r="O12" s="749"/>
      <c r="P12" s="749"/>
      <c r="Q12" s="36"/>
      <c r="R12" s="36"/>
    </row>
    <row r="13" spans="2:18" s="35" customFormat="1" ht="19.899999999999999" customHeight="1" x14ac:dyDescent="0.3">
      <c r="B13" s="335">
        <v>1</v>
      </c>
      <c r="C13" s="336">
        <v>2</v>
      </c>
      <c r="D13" s="337">
        <v>3</v>
      </c>
      <c r="E13" s="337">
        <v>4</v>
      </c>
      <c r="F13" s="337">
        <v>5</v>
      </c>
      <c r="G13" s="338">
        <v>6</v>
      </c>
      <c r="H13" s="50"/>
      <c r="I13" s="50"/>
      <c r="J13" s="749"/>
      <c r="K13" s="749"/>
      <c r="L13" s="749"/>
      <c r="M13" s="749"/>
      <c r="N13" s="749"/>
      <c r="O13" s="749"/>
      <c r="P13" s="749"/>
      <c r="Q13" s="36"/>
      <c r="R13" s="36"/>
    </row>
    <row r="14" spans="2:18" s="35" customFormat="1" ht="35.1" customHeight="1" x14ac:dyDescent="0.45">
      <c r="B14" s="751" t="s">
        <v>741</v>
      </c>
      <c r="C14" s="339" t="s">
        <v>132</v>
      </c>
      <c r="D14" s="364" t="s">
        <v>744</v>
      </c>
      <c r="E14" s="365" t="s">
        <v>736</v>
      </c>
      <c r="F14" s="512">
        <f>34913.53+1+5.9+4.73+16486080.71</f>
        <v>16521005.870000001</v>
      </c>
      <c r="G14" s="512">
        <f>34913.53+1+5.9+4.73+16486080.71</f>
        <v>16521005.870000001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5">
      <c r="B15" s="752"/>
      <c r="C15" s="339" t="s">
        <v>132</v>
      </c>
      <c r="D15" s="365" t="s">
        <v>744</v>
      </c>
      <c r="E15" s="365" t="s">
        <v>737</v>
      </c>
      <c r="F15" s="512">
        <v>1498522.21</v>
      </c>
      <c r="G15" s="512">
        <v>1498522.21</v>
      </c>
    </row>
    <row r="16" spans="2:18" s="35" customFormat="1" ht="35.1" customHeight="1" x14ac:dyDescent="0.45">
      <c r="B16" s="752"/>
      <c r="C16" s="339" t="s">
        <v>132</v>
      </c>
      <c r="D16" s="365" t="s">
        <v>744</v>
      </c>
      <c r="E16" s="365" t="s">
        <v>738</v>
      </c>
      <c r="F16" s="512">
        <v>12845098.99</v>
      </c>
      <c r="G16" s="512">
        <v>12845098.99</v>
      </c>
    </row>
    <row r="17" spans="2:7" s="35" customFormat="1" ht="35.1" customHeight="1" x14ac:dyDescent="0.45">
      <c r="B17" s="752"/>
      <c r="C17" s="339" t="s">
        <v>132</v>
      </c>
      <c r="D17" s="365" t="s">
        <v>744</v>
      </c>
      <c r="E17" s="365" t="s">
        <v>739</v>
      </c>
      <c r="F17" s="512">
        <v>12563400.27</v>
      </c>
      <c r="G17" s="512">
        <v>12563400.27</v>
      </c>
    </row>
    <row r="18" spans="2:7" s="35" customFormat="1" ht="35.1" customHeight="1" x14ac:dyDescent="0.45">
      <c r="B18" s="752"/>
      <c r="C18" s="339" t="s">
        <v>132</v>
      </c>
      <c r="D18" s="365" t="s">
        <v>744</v>
      </c>
      <c r="E18" s="365" t="s">
        <v>740</v>
      </c>
      <c r="F18" s="512">
        <f>6908014.48+13490943.86+1470.99</f>
        <v>20400429.329999998</v>
      </c>
      <c r="G18" s="512">
        <f>6908014.48+13490943.86+1470.99</f>
        <v>20400429.329999998</v>
      </c>
    </row>
    <row r="19" spans="2:7" s="35" customFormat="1" ht="35.1" customHeight="1" x14ac:dyDescent="0.45">
      <c r="B19" s="752"/>
      <c r="C19" s="339" t="s">
        <v>132</v>
      </c>
      <c r="D19" s="365" t="s">
        <v>745</v>
      </c>
      <c r="E19" s="365" t="s">
        <v>743</v>
      </c>
      <c r="F19" s="512">
        <v>31163.07</v>
      </c>
      <c r="G19" s="512">
        <v>31163.07</v>
      </c>
    </row>
    <row r="20" spans="2:7" s="35" customFormat="1" ht="35.1" customHeight="1" thickBot="1" x14ac:dyDescent="0.5">
      <c r="B20" s="753"/>
      <c r="C20" s="342" t="s">
        <v>219</v>
      </c>
      <c r="D20" s="366"/>
      <c r="E20" s="367"/>
      <c r="F20" s="513">
        <f>SUM(F14:F19)</f>
        <v>63859619.740000002</v>
      </c>
      <c r="G20" s="514">
        <f>SUM(G14:G19)</f>
        <v>63859619.740000002</v>
      </c>
    </row>
    <row r="21" spans="2:7" s="35" customFormat="1" ht="35.1" customHeight="1" x14ac:dyDescent="0.45">
      <c r="B21" s="746" t="s">
        <v>742</v>
      </c>
      <c r="C21" s="344" t="s">
        <v>132</v>
      </c>
      <c r="D21" s="364" t="s">
        <v>744</v>
      </c>
      <c r="E21" s="365" t="s">
        <v>736</v>
      </c>
      <c r="F21" s="515">
        <f>34913.53+1.4+5.9+4.73+5420467.4</f>
        <v>5455392.96</v>
      </c>
      <c r="G21" s="515">
        <f>34913.53+1.4+5.9+4.73+5420467.4</f>
        <v>5455392.96</v>
      </c>
    </row>
    <row r="22" spans="2:7" s="35" customFormat="1" ht="35.1" customHeight="1" x14ac:dyDescent="0.45">
      <c r="B22" s="747"/>
      <c r="C22" s="344" t="s">
        <v>132</v>
      </c>
      <c r="D22" s="365" t="s">
        <v>744</v>
      </c>
      <c r="E22" s="365" t="s">
        <v>737</v>
      </c>
      <c r="F22" s="515">
        <v>9959.2099999999991</v>
      </c>
      <c r="G22" s="515">
        <v>9959.2099999999991</v>
      </c>
    </row>
    <row r="23" spans="2:7" s="35" customFormat="1" ht="35.1" customHeight="1" x14ac:dyDescent="0.45">
      <c r="B23" s="747"/>
      <c r="C23" s="344" t="s">
        <v>132</v>
      </c>
      <c r="D23" s="365" t="s">
        <v>744</v>
      </c>
      <c r="E23" s="365" t="s">
        <v>738</v>
      </c>
      <c r="F23" s="515">
        <v>12845098.99</v>
      </c>
      <c r="G23" s="515">
        <v>12845098.99</v>
      </c>
    </row>
    <row r="24" spans="2:7" s="35" customFormat="1" ht="35.1" customHeight="1" x14ac:dyDescent="0.45">
      <c r="B24" s="747"/>
      <c r="C24" s="344" t="s">
        <v>132</v>
      </c>
      <c r="D24" s="365" t="s">
        <v>744</v>
      </c>
      <c r="E24" s="365" t="s">
        <v>739</v>
      </c>
      <c r="F24" s="512">
        <v>14055223.27</v>
      </c>
      <c r="G24" s="512">
        <v>14055223.27</v>
      </c>
    </row>
    <row r="25" spans="2:7" s="35" customFormat="1" ht="35.1" customHeight="1" x14ac:dyDescent="0.45">
      <c r="B25" s="747"/>
      <c r="C25" s="344" t="s">
        <v>132</v>
      </c>
      <c r="D25" s="365" t="s">
        <v>744</v>
      </c>
      <c r="E25" s="365" t="s">
        <v>740</v>
      </c>
      <c r="F25" s="512">
        <f>7060654.48+13342899.23+1470.99</f>
        <v>20405024.699999999</v>
      </c>
      <c r="G25" s="512">
        <f>7060654.48+13342899.23+1470.99</f>
        <v>20405024.699999999</v>
      </c>
    </row>
    <row r="26" spans="2:7" s="35" customFormat="1" ht="35.1" customHeight="1" x14ac:dyDescent="0.45">
      <c r="B26" s="747"/>
      <c r="C26" s="344" t="s">
        <v>132</v>
      </c>
      <c r="D26" s="365" t="s">
        <v>745</v>
      </c>
      <c r="E26" s="368" t="s">
        <v>743</v>
      </c>
      <c r="F26" s="512">
        <v>102527.19</v>
      </c>
      <c r="G26" s="512">
        <v>102528.19</v>
      </c>
    </row>
    <row r="27" spans="2:7" s="35" customFormat="1" ht="35.1" customHeight="1" thickBot="1" x14ac:dyDescent="0.5">
      <c r="B27" s="748"/>
      <c r="C27" s="348" t="s">
        <v>219</v>
      </c>
      <c r="D27" s="369"/>
      <c r="E27" s="369"/>
      <c r="F27" s="516">
        <f>SUM(F21:F26)</f>
        <v>52873226.319999993</v>
      </c>
      <c r="G27" s="516">
        <f>SUM(G21:G26)</f>
        <v>52873227.319999993</v>
      </c>
    </row>
    <row r="28" spans="2:7" s="35" customFormat="1" ht="35.1" customHeight="1" x14ac:dyDescent="0.4">
      <c r="B28" s="746" t="s">
        <v>272</v>
      </c>
      <c r="C28" s="351" t="s">
        <v>132</v>
      </c>
      <c r="D28" s="345"/>
      <c r="E28" s="345"/>
      <c r="F28" s="357"/>
      <c r="G28" s="358"/>
    </row>
    <row r="29" spans="2:7" s="35" customFormat="1" ht="35.1" customHeight="1" x14ac:dyDescent="0.4">
      <c r="B29" s="754"/>
      <c r="C29" s="353" t="s">
        <v>132</v>
      </c>
      <c r="D29" s="340"/>
      <c r="E29" s="340"/>
      <c r="F29" s="341"/>
      <c r="G29" s="354"/>
    </row>
    <row r="30" spans="2:7" s="35" customFormat="1" ht="35.1" customHeight="1" x14ac:dyDescent="0.4">
      <c r="B30" s="754"/>
      <c r="C30" s="353" t="s">
        <v>132</v>
      </c>
      <c r="D30" s="340"/>
      <c r="E30" s="340"/>
      <c r="F30" s="341"/>
      <c r="G30" s="354"/>
    </row>
    <row r="31" spans="2:7" s="35" customFormat="1" ht="35.1" customHeight="1" thickBot="1" x14ac:dyDescent="0.45">
      <c r="B31" s="755"/>
      <c r="C31" s="348" t="s">
        <v>219</v>
      </c>
      <c r="D31" s="350"/>
      <c r="E31" s="350"/>
      <c r="F31" s="355"/>
      <c r="G31" s="356"/>
    </row>
    <row r="32" spans="2:7" s="35" customFormat="1" ht="35.1" customHeight="1" x14ac:dyDescent="0.4">
      <c r="B32" s="746" t="s">
        <v>273</v>
      </c>
      <c r="C32" s="351" t="s">
        <v>132</v>
      </c>
      <c r="D32" s="352"/>
      <c r="E32" s="352"/>
      <c r="F32" s="357"/>
      <c r="G32" s="358"/>
    </row>
    <row r="33" spans="2:10" s="35" customFormat="1" ht="35.1" customHeight="1" x14ac:dyDescent="0.4">
      <c r="B33" s="747"/>
      <c r="C33" s="339" t="s">
        <v>132</v>
      </c>
      <c r="D33" s="340"/>
      <c r="E33" s="340"/>
      <c r="F33" s="341"/>
      <c r="G33" s="354"/>
    </row>
    <row r="34" spans="2:10" s="35" customFormat="1" ht="35.1" customHeight="1" x14ac:dyDescent="0.4">
      <c r="B34" s="747"/>
      <c r="C34" s="339" t="s">
        <v>132</v>
      </c>
      <c r="D34" s="340"/>
      <c r="E34" s="340"/>
      <c r="F34" s="341"/>
      <c r="G34" s="354"/>
    </row>
    <row r="35" spans="2:10" s="35" customFormat="1" ht="35.1" customHeight="1" thickBot="1" x14ac:dyDescent="0.45">
      <c r="B35" s="748"/>
      <c r="C35" s="348" t="s">
        <v>219</v>
      </c>
      <c r="D35" s="347"/>
      <c r="E35" s="347"/>
      <c r="F35" s="359"/>
      <c r="G35" s="356"/>
    </row>
    <row r="36" spans="2:10" s="35" customFormat="1" ht="35.1" customHeight="1" x14ac:dyDescent="0.4">
      <c r="B36" s="746" t="s">
        <v>274</v>
      </c>
      <c r="C36" s="344" t="s">
        <v>132</v>
      </c>
      <c r="D36" s="352"/>
      <c r="E36" s="352"/>
      <c r="F36" s="357"/>
      <c r="G36" s="358"/>
    </row>
    <row r="37" spans="2:10" s="35" customFormat="1" ht="35.1" customHeight="1" x14ac:dyDescent="0.4">
      <c r="B37" s="747"/>
      <c r="C37" s="339" t="s">
        <v>132</v>
      </c>
      <c r="D37" s="340"/>
      <c r="E37" s="340"/>
      <c r="F37" s="341"/>
      <c r="G37" s="354"/>
    </row>
    <row r="38" spans="2:10" s="35" customFormat="1" ht="35.1" customHeight="1" x14ac:dyDescent="0.4">
      <c r="B38" s="747"/>
      <c r="C38" s="339" t="s">
        <v>132</v>
      </c>
      <c r="D38" s="340"/>
      <c r="E38" s="346"/>
      <c r="F38" s="360"/>
      <c r="G38" s="361"/>
    </row>
    <row r="39" spans="2:10" s="35" customFormat="1" ht="35.1" customHeight="1" thickBot="1" x14ac:dyDescent="0.45">
      <c r="B39" s="748"/>
      <c r="C39" s="348" t="s">
        <v>219</v>
      </c>
      <c r="D39" s="343"/>
      <c r="E39" s="349"/>
      <c r="F39" s="362"/>
      <c r="G39" s="363"/>
    </row>
    <row r="40" spans="2:10" s="35" customFormat="1" ht="20.25" x14ac:dyDescent="0.3">
      <c r="B40" s="62"/>
      <c r="C40" s="63"/>
      <c r="D40" s="62"/>
      <c r="E40" s="62"/>
      <c r="F40" s="62"/>
      <c r="G40" s="62"/>
    </row>
    <row r="41" spans="2:10" ht="19.5" customHeight="1" x14ac:dyDescent="0.25">
      <c r="B41" s="13"/>
      <c r="C41" s="13"/>
      <c r="D41" s="13"/>
      <c r="F41" s="57"/>
      <c r="G41" s="57"/>
      <c r="H41" s="57"/>
      <c r="I41" s="57"/>
      <c r="J41" s="57"/>
    </row>
    <row r="42" spans="2:10" ht="20.25" x14ac:dyDescent="0.3">
      <c r="B42" s="62"/>
      <c r="C42" s="63"/>
      <c r="D42" s="62"/>
      <c r="E42" s="54"/>
      <c r="F42" s="62"/>
      <c r="G42" s="62"/>
    </row>
    <row r="43" spans="2:10" ht="20.25" x14ac:dyDescent="0.3">
      <c r="B43" s="62"/>
      <c r="C43" s="63"/>
      <c r="D43" s="62"/>
      <c r="E43" s="62"/>
      <c r="F43" s="62"/>
      <c r="G43" s="62"/>
    </row>
  </sheetData>
  <mergeCells count="7">
    <mergeCell ref="B36:B39"/>
    <mergeCell ref="B21:B27"/>
    <mergeCell ref="J12:P13"/>
    <mergeCell ref="B7:G7"/>
    <mergeCell ref="B14:B20"/>
    <mergeCell ref="B28:B31"/>
    <mergeCell ref="B32:B35"/>
  </mergeCells>
  <printOptions horizontalCentered="1"/>
  <pageMargins left="0.23622047244094491" right="0.23622047244094491" top="0.74803149606299213" bottom="0.74803149606299213" header="0.31496062992125984" footer="0.31496062992125984"/>
  <pageSetup scale="34" fitToHeight="0" orientation="portrait" r:id="rId1"/>
  <ignoredErrors>
    <ignoredError sqref="C36:C38 C14:C15 C28:C30 C32:C34 C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6"/>
  <sheetViews>
    <sheetView showGridLines="0" tabSelected="1" topLeftCell="A64" workbookViewId="0">
      <selection activeCell="J28" sqref="J28"/>
    </sheetView>
  </sheetViews>
  <sheetFormatPr defaultRowHeight="15.75" x14ac:dyDescent="0.25"/>
  <cols>
    <col min="1" max="1" width="1.140625" style="289" customWidth="1"/>
    <col min="2" max="2" width="5.5703125" style="289" customWidth="1"/>
    <col min="3" max="3" width="30.140625" style="289" customWidth="1"/>
    <col min="4" max="7" width="14.7109375" style="289" customWidth="1"/>
    <col min="8" max="8" width="24.140625" style="289" customWidth="1"/>
    <col min="9" max="16" width="13.7109375" style="289" customWidth="1"/>
    <col min="17" max="17" width="9.140625" style="289" customWidth="1"/>
    <col min="18" max="16384" width="9.140625" style="289"/>
  </cols>
  <sheetData>
    <row r="1" spans="1:16" x14ac:dyDescent="0.25">
      <c r="P1" s="298" t="s">
        <v>203</v>
      </c>
    </row>
    <row r="3" spans="1:16" ht="22.5" x14ac:dyDescent="0.3">
      <c r="B3" s="759" t="s">
        <v>697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5" spans="1:16" ht="16.5" thickBot="1" x14ac:dyDescent="0.3">
      <c r="P5" s="290" t="s">
        <v>3</v>
      </c>
    </row>
    <row r="6" spans="1:16" ht="28.5" customHeight="1" thickBot="1" x14ac:dyDescent="0.3">
      <c r="B6" s="760" t="s">
        <v>698</v>
      </c>
      <c r="C6" s="760" t="s">
        <v>699</v>
      </c>
      <c r="D6" s="760" t="s">
        <v>700</v>
      </c>
      <c r="E6" s="760" t="s">
        <v>701</v>
      </c>
      <c r="F6" s="760" t="s">
        <v>702</v>
      </c>
      <c r="G6" s="760" t="s">
        <v>767</v>
      </c>
      <c r="H6" s="760" t="s">
        <v>703</v>
      </c>
      <c r="I6" s="762" t="s">
        <v>768</v>
      </c>
      <c r="J6" s="763"/>
      <c r="K6" s="763"/>
      <c r="L6" s="763"/>
      <c r="M6" s="763"/>
      <c r="N6" s="763"/>
      <c r="O6" s="763"/>
      <c r="P6" s="764"/>
    </row>
    <row r="7" spans="1:16" ht="36" customHeight="1" thickBot="1" x14ac:dyDescent="0.3">
      <c r="B7" s="761"/>
      <c r="C7" s="761"/>
      <c r="D7" s="761"/>
      <c r="E7" s="761"/>
      <c r="F7" s="761"/>
      <c r="G7" s="761"/>
      <c r="H7" s="761"/>
      <c r="I7" s="291" t="s">
        <v>704</v>
      </c>
      <c r="J7" s="291" t="s">
        <v>705</v>
      </c>
      <c r="K7" s="291" t="s">
        <v>706</v>
      </c>
      <c r="L7" s="291" t="s">
        <v>707</v>
      </c>
      <c r="M7" s="291" t="s">
        <v>708</v>
      </c>
      <c r="N7" s="291" t="s">
        <v>709</v>
      </c>
      <c r="O7" s="291" t="s">
        <v>710</v>
      </c>
      <c r="P7" s="292" t="s">
        <v>711</v>
      </c>
    </row>
    <row r="8" spans="1:16" x14ac:dyDescent="0.25">
      <c r="A8" s="293"/>
      <c r="B8" s="765" t="s">
        <v>53</v>
      </c>
      <c r="C8" s="768" t="s">
        <v>769</v>
      </c>
      <c r="D8" s="771">
        <v>2015</v>
      </c>
      <c r="E8" s="771">
        <v>2022</v>
      </c>
      <c r="F8" s="774">
        <v>4354000</v>
      </c>
      <c r="G8" s="756">
        <v>3854000</v>
      </c>
      <c r="H8" s="305" t="s">
        <v>712</v>
      </c>
      <c r="I8" s="461"/>
      <c r="J8" s="461"/>
      <c r="K8" s="461"/>
      <c r="L8" s="461"/>
      <c r="M8" s="461"/>
      <c r="N8" s="461"/>
      <c r="O8" s="461"/>
      <c r="P8" s="462"/>
    </row>
    <row r="9" spans="1:16" x14ac:dyDescent="0.25">
      <c r="A9" s="293"/>
      <c r="B9" s="766"/>
      <c r="C9" s="769"/>
      <c r="D9" s="772"/>
      <c r="E9" s="772"/>
      <c r="F9" s="775"/>
      <c r="G9" s="757"/>
      <c r="H9" s="305" t="s">
        <v>713</v>
      </c>
      <c r="I9" s="461"/>
      <c r="J9" s="461"/>
      <c r="K9" s="461"/>
      <c r="L9" s="461"/>
      <c r="M9" s="461"/>
      <c r="N9" s="461"/>
      <c r="O9" s="461"/>
      <c r="P9" s="462"/>
    </row>
    <row r="10" spans="1:16" x14ac:dyDescent="0.25">
      <c r="A10" s="293"/>
      <c r="B10" s="766"/>
      <c r="C10" s="769"/>
      <c r="D10" s="772"/>
      <c r="E10" s="772"/>
      <c r="F10" s="775"/>
      <c r="G10" s="757"/>
      <c r="H10" s="305" t="s">
        <v>49</v>
      </c>
      <c r="I10" s="461"/>
      <c r="J10" s="461"/>
      <c r="K10" s="461"/>
      <c r="L10" s="461"/>
      <c r="M10" s="461"/>
      <c r="N10" s="461"/>
      <c r="O10" s="461"/>
      <c r="P10" s="462"/>
    </row>
    <row r="11" spans="1:16" x14ac:dyDescent="0.25">
      <c r="A11" s="293"/>
      <c r="B11" s="766"/>
      <c r="C11" s="769"/>
      <c r="D11" s="772"/>
      <c r="E11" s="772"/>
      <c r="F11" s="775"/>
      <c r="G11" s="757"/>
      <c r="H11" s="305" t="s">
        <v>714</v>
      </c>
      <c r="I11" s="294">
        <v>100000</v>
      </c>
      <c r="J11" s="294">
        <v>13332.5</v>
      </c>
      <c r="K11" s="467">
        <v>200000</v>
      </c>
      <c r="L11" s="294"/>
      <c r="M11" s="294">
        <v>300000</v>
      </c>
      <c r="N11" s="294"/>
      <c r="O11" s="294">
        <v>500000</v>
      </c>
      <c r="P11" s="462"/>
    </row>
    <row r="12" spans="1:16" x14ac:dyDescent="0.25">
      <c r="A12" s="293"/>
      <c r="B12" s="767"/>
      <c r="C12" s="770"/>
      <c r="D12" s="773"/>
      <c r="E12" s="773"/>
      <c r="F12" s="776"/>
      <c r="G12" s="758"/>
      <c r="H12" s="306" t="s">
        <v>715</v>
      </c>
      <c r="I12" s="295">
        <v>100000</v>
      </c>
      <c r="J12" s="294">
        <v>13332.5</v>
      </c>
      <c r="K12" s="295">
        <v>200000</v>
      </c>
      <c r="L12" s="295"/>
      <c r="M12" s="295">
        <v>300000</v>
      </c>
      <c r="N12" s="295"/>
      <c r="O12" s="295">
        <v>500000</v>
      </c>
      <c r="P12" s="463"/>
    </row>
    <row r="13" spans="1:16" x14ac:dyDescent="0.25">
      <c r="A13" s="293"/>
      <c r="B13" s="765" t="s">
        <v>54</v>
      </c>
      <c r="C13" s="777" t="s">
        <v>770</v>
      </c>
      <c r="D13" s="771">
        <v>2015</v>
      </c>
      <c r="E13" s="771">
        <v>2022</v>
      </c>
      <c r="F13" s="774">
        <v>10933000</v>
      </c>
      <c r="G13" s="756">
        <v>8133000</v>
      </c>
      <c r="H13" s="305" t="s">
        <v>712</v>
      </c>
      <c r="I13" s="294"/>
      <c r="J13" s="294"/>
      <c r="K13" s="294"/>
      <c r="L13" s="294"/>
      <c r="M13" s="294"/>
      <c r="N13" s="294"/>
      <c r="O13" s="294"/>
      <c r="P13" s="462"/>
    </row>
    <row r="14" spans="1:16" x14ac:dyDescent="0.25">
      <c r="A14" s="293"/>
      <c r="B14" s="766"/>
      <c r="C14" s="778"/>
      <c r="D14" s="772"/>
      <c r="E14" s="772"/>
      <c r="F14" s="775"/>
      <c r="G14" s="757"/>
      <c r="H14" s="305" t="s">
        <v>713</v>
      </c>
      <c r="I14" s="294"/>
      <c r="J14" s="294"/>
      <c r="K14" s="294"/>
      <c r="L14" s="294"/>
      <c r="M14" s="294"/>
      <c r="N14" s="294"/>
      <c r="O14" s="294"/>
      <c r="P14" s="462"/>
    </row>
    <row r="15" spans="1:16" x14ac:dyDescent="0.25">
      <c r="A15" s="293"/>
      <c r="B15" s="766"/>
      <c r="C15" s="778"/>
      <c r="D15" s="772"/>
      <c r="E15" s="772"/>
      <c r="F15" s="775"/>
      <c r="G15" s="757"/>
      <c r="H15" s="305" t="s">
        <v>49</v>
      </c>
      <c r="I15" s="294"/>
      <c r="J15" s="294"/>
      <c r="K15" s="294"/>
      <c r="L15" s="294"/>
      <c r="M15" s="294"/>
      <c r="N15" s="294"/>
      <c r="O15" s="294"/>
      <c r="P15" s="462"/>
    </row>
    <row r="16" spans="1:16" x14ac:dyDescent="0.25">
      <c r="A16" s="293"/>
      <c r="B16" s="766"/>
      <c r="C16" s="778"/>
      <c r="D16" s="772"/>
      <c r="E16" s="772"/>
      <c r="F16" s="775"/>
      <c r="G16" s="757"/>
      <c r="H16" s="305" t="s">
        <v>714</v>
      </c>
      <c r="I16" s="294">
        <v>0</v>
      </c>
      <c r="J16" s="294"/>
      <c r="K16" s="294">
        <v>500000</v>
      </c>
      <c r="L16" s="294"/>
      <c r="M16" s="294">
        <v>990000</v>
      </c>
      <c r="N16" s="294"/>
      <c r="O16" s="294">
        <v>990000</v>
      </c>
      <c r="P16" s="462"/>
    </row>
    <row r="17" spans="1:16" x14ac:dyDescent="0.25">
      <c r="A17" s="293"/>
      <c r="B17" s="767"/>
      <c r="C17" s="779"/>
      <c r="D17" s="773"/>
      <c r="E17" s="773"/>
      <c r="F17" s="776"/>
      <c r="G17" s="758"/>
      <c r="H17" s="306" t="s">
        <v>715</v>
      </c>
      <c r="I17" s="295">
        <v>0</v>
      </c>
      <c r="J17" s="295"/>
      <c r="K17" s="295">
        <v>500000</v>
      </c>
      <c r="L17" s="295"/>
      <c r="M17" s="295">
        <v>990000</v>
      </c>
      <c r="N17" s="295"/>
      <c r="O17" s="295">
        <v>990000</v>
      </c>
      <c r="P17" s="463"/>
    </row>
    <row r="18" spans="1:16" x14ac:dyDescent="0.25">
      <c r="A18" s="293"/>
      <c r="B18" s="765" t="s">
        <v>55</v>
      </c>
      <c r="C18" s="768" t="s">
        <v>771</v>
      </c>
      <c r="D18" s="771">
        <v>2016</v>
      </c>
      <c r="E18" s="771">
        <v>2022</v>
      </c>
      <c r="F18" s="774">
        <v>885000</v>
      </c>
      <c r="G18" s="756">
        <v>685000</v>
      </c>
      <c r="H18" s="305" t="s">
        <v>712</v>
      </c>
      <c r="I18" s="294"/>
      <c r="J18" s="294"/>
      <c r="K18" s="294"/>
      <c r="L18" s="294"/>
      <c r="M18" s="294"/>
      <c r="N18" s="294"/>
      <c r="O18" s="294"/>
      <c r="P18" s="462"/>
    </row>
    <row r="19" spans="1:16" x14ac:dyDescent="0.25">
      <c r="A19" s="293"/>
      <c r="B19" s="766"/>
      <c r="C19" s="769"/>
      <c r="D19" s="772"/>
      <c r="E19" s="772"/>
      <c r="F19" s="775"/>
      <c r="G19" s="757"/>
      <c r="H19" s="305" t="s">
        <v>713</v>
      </c>
      <c r="I19" s="294"/>
      <c r="J19" s="294"/>
      <c r="K19" s="294"/>
      <c r="L19" s="294"/>
      <c r="M19" s="294"/>
      <c r="N19" s="294"/>
      <c r="O19" s="294"/>
      <c r="P19" s="462"/>
    </row>
    <row r="20" spans="1:16" x14ac:dyDescent="0.25">
      <c r="A20" s="293"/>
      <c r="B20" s="766"/>
      <c r="C20" s="769"/>
      <c r="D20" s="772"/>
      <c r="E20" s="772"/>
      <c r="F20" s="775"/>
      <c r="G20" s="757"/>
      <c r="H20" s="305" t="s">
        <v>49</v>
      </c>
      <c r="I20" s="294"/>
      <c r="J20" s="294"/>
      <c r="K20" s="294"/>
      <c r="L20" s="294"/>
      <c r="M20" s="294"/>
      <c r="N20" s="294"/>
      <c r="O20" s="294"/>
      <c r="P20" s="462"/>
    </row>
    <row r="21" spans="1:16" x14ac:dyDescent="0.25">
      <c r="A21" s="293"/>
      <c r="B21" s="766"/>
      <c r="C21" s="769"/>
      <c r="D21" s="772"/>
      <c r="E21" s="772"/>
      <c r="F21" s="775"/>
      <c r="G21" s="757"/>
      <c r="H21" s="305" t="s">
        <v>714</v>
      </c>
      <c r="I21" s="294">
        <v>0</v>
      </c>
      <c r="J21" s="294"/>
      <c r="K21" s="467">
        <v>100000</v>
      </c>
      <c r="L21" s="294"/>
      <c r="M21" s="467">
        <v>200000</v>
      </c>
      <c r="N21" s="294"/>
      <c r="O21" s="467">
        <v>200000</v>
      </c>
      <c r="P21" s="462"/>
    </row>
    <row r="22" spans="1:16" x14ac:dyDescent="0.25">
      <c r="A22" s="293"/>
      <c r="B22" s="767"/>
      <c r="C22" s="770"/>
      <c r="D22" s="773"/>
      <c r="E22" s="773"/>
      <c r="F22" s="776"/>
      <c r="G22" s="758"/>
      <c r="H22" s="306" t="s">
        <v>715</v>
      </c>
      <c r="I22" s="295">
        <v>0</v>
      </c>
      <c r="J22" s="295"/>
      <c r="K22" s="295">
        <v>100000</v>
      </c>
      <c r="L22" s="295"/>
      <c r="M22" s="295">
        <v>200000</v>
      </c>
      <c r="N22" s="295"/>
      <c r="O22" s="295">
        <v>200000</v>
      </c>
      <c r="P22" s="463"/>
    </row>
    <row r="23" spans="1:16" x14ac:dyDescent="0.25">
      <c r="A23" s="293"/>
      <c r="B23" s="765" t="s">
        <v>56</v>
      </c>
      <c r="C23" s="768" t="s">
        <v>772</v>
      </c>
      <c r="D23" s="771">
        <v>2016</v>
      </c>
      <c r="E23" s="771">
        <v>2022</v>
      </c>
      <c r="F23" s="774">
        <v>275000</v>
      </c>
      <c r="G23" s="756">
        <v>235000</v>
      </c>
      <c r="H23" s="305" t="s">
        <v>712</v>
      </c>
      <c r="I23" s="294"/>
      <c r="J23" s="294"/>
      <c r="K23" s="294"/>
      <c r="L23" s="294"/>
      <c r="M23" s="294"/>
      <c r="N23" s="294"/>
      <c r="O23" s="294"/>
      <c r="P23" s="462"/>
    </row>
    <row r="24" spans="1:16" x14ac:dyDescent="0.25">
      <c r="A24" s="293"/>
      <c r="B24" s="766"/>
      <c r="C24" s="769"/>
      <c r="D24" s="772"/>
      <c r="E24" s="772"/>
      <c r="F24" s="775"/>
      <c r="G24" s="757"/>
      <c r="H24" s="305" t="s">
        <v>713</v>
      </c>
      <c r="I24" s="294">
        <v>0</v>
      </c>
      <c r="J24" s="294">
        <v>230410</v>
      </c>
      <c r="K24" s="294"/>
      <c r="L24" s="294"/>
      <c r="M24" s="294"/>
      <c r="N24" s="294"/>
      <c r="O24" s="294"/>
      <c r="P24" s="462"/>
    </row>
    <row r="25" spans="1:16" x14ac:dyDescent="0.25">
      <c r="A25" s="293"/>
      <c r="B25" s="766"/>
      <c r="C25" s="769"/>
      <c r="D25" s="772"/>
      <c r="E25" s="772"/>
      <c r="F25" s="775"/>
      <c r="G25" s="757"/>
      <c r="H25" s="305" t="s">
        <v>49</v>
      </c>
      <c r="I25" s="294"/>
      <c r="J25" s="294"/>
      <c r="K25" s="294"/>
      <c r="L25" s="294"/>
      <c r="M25" s="294"/>
      <c r="N25" s="294"/>
      <c r="O25" s="294"/>
      <c r="P25" s="462"/>
    </row>
    <row r="26" spans="1:16" x14ac:dyDescent="0.25">
      <c r="A26" s="293"/>
      <c r="B26" s="766"/>
      <c r="C26" s="769"/>
      <c r="D26" s="772"/>
      <c r="E26" s="772"/>
      <c r="F26" s="775"/>
      <c r="G26" s="757"/>
      <c r="H26" s="305" t="s">
        <v>714</v>
      </c>
      <c r="I26" s="294">
        <v>0</v>
      </c>
      <c r="J26" s="294"/>
      <c r="K26" s="294">
        <v>0</v>
      </c>
      <c r="L26" s="294"/>
      <c r="M26" s="294">
        <v>40000</v>
      </c>
      <c r="N26" s="294"/>
      <c r="O26" s="294">
        <v>40000</v>
      </c>
      <c r="P26" s="462"/>
    </row>
    <row r="27" spans="1:16" x14ac:dyDescent="0.25">
      <c r="A27" s="293"/>
      <c r="B27" s="767"/>
      <c r="C27" s="770"/>
      <c r="D27" s="773"/>
      <c r="E27" s="773"/>
      <c r="F27" s="776"/>
      <c r="G27" s="758"/>
      <c r="H27" s="306" t="s">
        <v>715</v>
      </c>
      <c r="I27" s="295">
        <v>0</v>
      </c>
      <c r="J27" s="295">
        <f>J24</f>
        <v>230410</v>
      </c>
      <c r="K27" s="295">
        <v>0</v>
      </c>
      <c r="L27" s="295"/>
      <c r="M27" s="295">
        <v>40000</v>
      </c>
      <c r="N27" s="295"/>
      <c r="O27" s="295">
        <v>40000</v>
      </c>
      <c r="P27" s="463"/>
    </row>
    <row r="28" spans="1:16" x14ac:dyDescent="0.25">
      <c r="A28" s="293"/>
      <c r="B28" s="412"/>
      <c r="C28" s="768" t="s">
        <v>773</v>
      </c>
      <c r="D28" s="413"/>
      <c r="E28" s="413"/>
      <c r="F28" s="774">
        <v>1556000</v>
      </c>
      <c r="G28" s="449"/>
      <c r="H28" s="305" t="s">
        <v>712</v>
      </c>
      <c r="I28" s="467"/>
      <c r="J28" s="467"/>
      <c r="K28" s="467"/>
      <c r="L28" s="467"/>
      <c r="M28" s="467"/>
      <c r="N28" s="467"/>
      <c r="O28" s="467"/>
      <c r="P28" s="466"/>
    </row>
    <row r="29" spans="1:16" x14ac:dyDescent="0.25">
      <c r="A29" s="293"/>
      <c r="B29" s="412"/>
      <c r="C29" s="769"/>
      <c r="D29" s="413"/>
      <c r="E29" s="413"/>
      <c r="F29" s="775"/>
      <c r="G29" s="449"/>
      <c r="H29" s="305" t="s">
        <v>713</v>
      </c>
      <c r="I29" s="467"/>
      <c r="J29" s="467"/>
      <c r="K29" s="467"/>
      <c r="L29" s="467"/>
      <c r="M29" s="467"/>
      <c r="N29" s="467"/>
      <c r="O29" s="467"/>
      <c r="P29" s="466"/>
    </row>
    <row r="30" spans="1:16" x14ac:dyDescent="0.25">
      <c r="A30" s="293"/>
      <c r="B30" s="412" t="s">
        <v>57</v>
      </c>
      <c r="C30" s="769"/>
      <c r="D30" s="413">
        <v>2016</v>
      </c>
      <c r="E30" s="413">
        <v>2022</v>
      </c>
      <c r="F30" s="775"/>
      <c r="G30" s="449">
        <v>1156000</v>
      </c>
      <c r="H30" s="305" t="s">
        <v>49</v>
      </c>
      <c r="I30" s="467"/>
      <c r="J30" s="467"/>
      <c r="K30" s="467"/>
      <c r="L30" s="467"/>
      <c r="M30" s="467"/>
      <c r="N30" s="467"/>
      <c r="O30" s="467"/>
      <c r="P30" s="466"/>
    </row>
    <row r="31" spans="1:16" x14ac:dyDescent="0.25">
      <c r="A31" s="293"/>
      <c r="B31" s="412"/>
      <c r="C31" s="769"/>
      <c r="D31" s="413"/>
      <c r="E31" s="413"/>
      <c r="F31" s="775"/>
      <c r="G31" s="449"/>
      <c r="H31" s="305" t="s">
        <v>714</v>
      </c>
      <c r="I31" s="467">
        <v>0</v>
      </c>
      <c r="J31" s="467"/>
      <c r="K31" s="467">
        <v>200000</v>
      </c>
      <c r="L31" s="467"/>
      <c r="M31" s="467">
        <v>400000</v>
      </c>
      <c r="N31" s="467"/>
      <c r="O31" s="467">
        <v>400000</v>
      </c>
      <c r="P31" s="466"/>
    </row>
    <row r="32" spans="1:16" ht="13.5" customHeight="1" x14ac:dyDescent="0.25">
      <c r="A32" s="293"/>
      <c r="B32" s="412"/>
      <c r="C32" s="769"/>
      <c r="D32" s="413"/>
      <c r="E32" s="413"/>
      <c r="F32" s="797"/>
      <c r="G32" s="449"/>
      <c r="H32" s="306" t="s">
        <v>715</v>
      </c>
      <c r="I32" s="295">
        <v>0</v>
      </c>
      <c r="J32" s="295"/>
      <c r="K32" s="295">
        <v>200000</v>
      </c>
      <c r="L32" s="295"/>
      <c r="M32" s="295">
        <v>400000</v>
      </c>
      <c r="N32" s="295"/>
      <c r="O32" s="295">
        <v>400000</v>
      </c>
      <c r="P32" s="463"/>
    </row>
    <row r="33" spans="1:16" ht="13.5" customHeight="1" x14ac:dyDescent="0.25">
      <c r="A33" s="436"/>
      <c r="B33" s="437"/>
      <c r="C33" s="781" t="s">
        <v>781</v>
      </c>
      <c r="D33" s="438"/>
      <c r="E33" s="438"/>
      <c r="F33" s="796">
        <v>511000</v>
      </c>
      <c r="G33" s="450"/>
      <c r="H33" s="305" t="s">
        <v>712</v>
      </c>
      <c r="I33" s="467"/>
      <c r="J33" s="467"/>
      <c r="K33" s="467"/>
      <c r="L33" s="467"/>
      <c r="M33" s="467"/>
      <c r="N33" s="467"/>
      <c r="O33" s="467"/>
      <c r="P33" s="466"/>
    </row>
    <row r="34" spans="1:16" ht="13.5" customHeight="1" x14ac:dyDescent="0.25">
      <c r="A34" s="436"/>
      <c r="B34" s="439"/>
      <c r="C34" s="778"/>
      <c r="D34" s="413"/>
      <c r="E34" s="413"/>
      <c r="F34" s="775"/>
      <c r="G34" s="451"/>
      <c r="H34" s="305" t="s">
        <v>713</v>
      </c>
      <c r="I34" s="467"/>
      <c r="J34" s="467"/>
      <c r="K34" s="467"/>
      <c r="L34" s="467"/>
      <c r="M34" s="467"/>
      <c r="N34" s="467"/>
      <c r="O34" s="467"/>
      <c r="P34" s="466"/>
    </row>
    <row r="35" spans="1:16" ht="13.5" customHeight="1" x14ac:dyDescent="0.25">
      <c r="A35" s="436"/>
      <c r="B35" s="439" t="s">
        <v>58</v>
      </c>
      <c r="C35" s="778"/>
      <c r="D35" s="413">
        <v>2017</v>
      </c>
      <c r="E35" s="413">
        <v>2022</v>
      </c>
      <c r="F35" s="775"/>
      <c r="G35" s="451">
        <v>161000</v>
      </c>
      <c r="H35" s="305" t="s">
        <v>49</v>
      </c>
      <c r="I35" s="467"/>
      <c r="J35" s="467"/>
      <c r="K35" s="467"/>
      <c r="L35" s="467"/>
      <c r="M35" s="467"/>
      <c r="N35" s="467"/>
      <c r="O35" s="467"/>
      <c r="P35" s="466"/>
    </row>
    <row r="36" spans="1:16" ht="13.5" customHeight="1" x14ac:dyDescent="0.25">
      <c r="A36" s="436"/>
      <c r="B36" s="439"/>
      <c r="C36" s="778"/>
      <c r="D36" s="413"/>
      <c r="E36" s="413"/>
      <c r="F36" s="775"/>
      <c r="G36" s="451"/>
      <c r="H36" s="305" t="s">
        <v>714</v>
      </c>
      <c r="I36" s="467">
        <v>50000</v>
      </c>
      <c r="J36" s="467">
        <v>160750</v>
      </c>
      <c r="K36" s="467">
        <v>150000</v>
      </c>
      <c r="L36" s="467"/>
      <c r="M36" s="467">
        <v>350000</v>
      </c>
      <c r="N36" s="467"/>
      <c r="O36" s="467">
        <v>350000</v>
      </c>
      <c r="P36" s="466"/>
    </row>
    <row r="37" spans="1:16" ht="13.5" customHeight="1" x14ac:dyDescent="0.25">
      <c r="A37" s="436"/>
      <c r="B37" s="439"/>
      <c r="C37" s="778"/>
      <c r="D37" s="413"/>
      <c r="E37" s="413"/>
      <c r="F37" s="797"/>
      <c r="G37" s="451"/>
      <c r="H37" s="443" t="s">
        <v>715</v>
      </c>
      <c r="I37" s="295">
        <v>50000</v>
      </c>
      <c r="J37" s="467">
        <v>160750</v>
      </c>
      <c r="K37" s="295">
        <v>150000</v>
      </c>
      <c r="L37" s="295"/>
      <c r="M37" s="295">
        <v>350000</v>
      </c>
      <c r="N37" s="295"/>
      <c r="O37" s="295">
        <v>350000</v>
      </c>
      <c r="P37" s="463"/>
    </row>
    <row r="38" spans="1:16" ht="13.5" customHeight="1" x14ac:dyDescent="0.25">
      <c r="A38" s="436"/>
      <c r="B38" s="437"/>
      <c r="C38" s="783" t="s">
        <v>774</v>
      </c>
      <c r="D38" s="438"/>
      <c r="E38" s="438"/>
      <c r="F38" s="796">
        <v>1144000</v>
      </c>
      <c r="G38" s="450"/>
      <c r="H38" s="305" t="s">
        <v>712</v>
      </c>
      <c r="I38" s="468"/>
      <c r="J38" s="467"/>
      <c r="K38" s="467"/>
      <c r="L38" s="467"/>
      <c r="M38" s="467"/>
      <c r="N38" s="467"/>
      <c r="O38" s="467"/>
      <c r="P38" s="466"/>
    </row>
    <row r="39" spans="1:16" ht="13.5" customHeight="1" x14ac:dyDescent="0.25">
      <c r="A39" s="436"/>
      <c r="B39" s="439"/>
      <c r="C39" s="769"/>
      <c r="D39" s="413"/>
      <c r="E39" s="413"/>
      <c r="F39" s="775"/>
      <c r="G39" s="451"/>
      <c r="H39" s="305" t="s">
        <v>713</v>
      </c>
      <c r="I39" s="468"/>
      <c r="J39" s="467"/>
      <c r="K39" s="467"/>
      <c r="L39" s="467"/>
      <c r="M39" s="467"/>
      <c r="N39" s="467"/>
      <c r="O39" s="467"/>
      <c r="P39" s="466"/>
    </row>
    <row r="40" spans="1:16" ht="13.5" customHeight="1" x14ac:dyDescent="0.25">
      <c r="A40" s="436"/>
      <c r="B40" s="439" t="s">
        <v>59</v>
      </c>
      <c r="C40" s="769"/>
      <c r="D40" s="413">
        <v>2017</v>
      </c>
      <c r="E40" s="413">
        <v>2022</v>
      </c>
      <c r="F40" s="775"/>
      <c r="G40" s="451">
        <v>654000</v>
      </c>
      <c r="H40" s="305" t="s">
        <v>49</v>
      </c>
      <c r="I40" s="468"/>
      <c r="J40" s="467"/>
      <c r="K40" s="467"/>
      <c r="L40" s="467"/>
      <c r="M40" s="467"/>
      <c r="N40" s="467"/>
      <c r="O40" s="467"/>
      <c r="P40" s="466"/>
    </row>
    <row r="41" spans="1:16" ht="13.5" customHeight="1" x14ac:dyDescent="0.25">
      <c r="A41" s="436"/>
      <c r="B41" s="439"/>
      <c r="C41" s="769"/>
      <c r="D41" s="413"/>
      <c r="E41" s="413"/>
      <c r="F41" s="775"/>
      <c r="G41" s="451"/>
      <c r="H41" s="305" t="s">
        <v>714</v>
      </c>
      <c r="I41" s="468">
        <v>150000</v>
      </c>
      <c r="J41" s="467"/>
      <c r="K41" s="294">
        <v>300000</v>
      </c>
      <c r="L41" s="467"/>
      <c r="M41" s="467">
        <v>490000</v>
      </c>
      <c r="N41" s="467"/>
      <c r="O41" s="467">
        <v>490000</v>
      </c>
      <c r="P41" s="466"/>
    </row>
    <row r="42" spans="1:16" ht="13.5" customHeight="1" x14ac:dyDescent="0.25">
      <c r="A42" s="436"/>
      <c r="B42" s="439"/>
      <c r="C42" s="784"/>
      <c r="D42" s="413"/>
      <c r="E42" s="413"/>
      <c r="F42" s="797"/>
      <c r="G42" s="451"/>
      <c r="H42" s="443" t="s">
        <v>715</v>
      </c>
      <c r="I42" s="442">
        <v>150000</v>
      </c>
      <c r="J42" s="295"/>
      <c r="K42" s="295">
        <v>300000</v>
      </c>
      <c r="L42" s="295"/>
      <c r="M42" s="295">
        <v>490000</v>
      </c>
      <c r="N42" s="295"/>
      <c r="O42" s="295">
        <v>490000</v>
      </c>
      <c r="P42" s="463"/>
    </row>
    <row r="43" spans="1:16" ht="13.5" customHeight="1" x14ac:dyDescent="0.25">
      <c r="A43" s="436"/>
      <c r="B43" s="437"/>
      <c r="C43" s="783" t="s">
        <v>780</v>
      </c>
      <c r="D43" s="438"/>
      <c r="E43" s="438"/>
      <c r="F43" s="798">
        <v>170000</v>
      </c>
      <c r="G43" s="450"/>
      <c r="H43" s="305" t="s">
        <v>712</v>
      </c>
      <c r="I43" s="468"/>
      <c r="J43" s="467"/>
      <c r="K43" s="467"/>
      <c r="L43" s="467"/>
      <c r="M43" s="467"/>
      <c r="N43" s="467"/>
      <c r="O43" s="467"/>
      <c r="P43" s="466"/>
    </row>
    <row r="44" spans="1:16" ht="13.5" customHeight="1" x14ac:dyDescent="0.25">
      <c r="A44" s="436"/>
      <c r="B44" s="439"/>
      <c r="C44" s="769"/>
      <c r="D44" s="413"/>
      <c r="E44" s="413"/>
      <c r="F44" s="799"/>
      <c r="G44" s="451"/>
      <c r="H44" s="305" t="s">
        <v>713</v>
      </c>
      <c r="I44" s="468"/>
      <c r="J44" s="467"/>
      <c r="K44" s="467"/>
      <c r="L44" s="467"/>
      <c r="M44" s="467"/>
      <c r="N44" s="467"/>
      <c r="O44" s="467"/>
      <c r="P44" s="466"/>
    </row>
    <row r="45" spans="1:16" ht="13.5" customHeight="1" x14ac:dyDescent="0.25">
      <c r="A45" s="436"/>
      <c r="B45" s="439" t="s">
        <v>775</v>
      </c>
      <c r="C45" s="769"/>
      <c r="D45" s="413">
        <v>2020</v>
      </c>
      <c r="E45" s="413">
        <v>2022</v>
      </c>
      <c r="F45" s="799"/>
      <c r="G45" s="451">
        <v>70000</v>
      </c>
      <c r="H45" s="305" t="s">
        <v>49</v>
      </c>
      <c r="I45" s="468"/>
      <c r="J45" s="467"/>
      <c r="K45" s="467"/>
      <c r="L45" s="467"/>
      <c r="M45" s="467"/>
      <c r="N45" s="467"/>
      <c r="O45" s="467"/>
      <c r="P45" s="466"/>
    </row>
    <row r="46" spans="1:16" ht="13.5" customHeight="1" x14ac:dyDescent="0.25">
      <c r="A46" s="436"/>
      <c r="B46" s="439"/>
      <c r="C46" s="769"/>
      <c r="D46" s="413"/>
      <c r="E46" s="413"/>
      <c r="F46" s="799"/>
      <c r="G46" s="451"/>
      <c r="H46" s="305" t="s">
        <v>714</v>
      </c>
      <c r="I46" s="468">
        <v>0</v>
      </c>
      <c r="J46" s="467"/>
      <c r="K46" s="467">
        <v>50000</v>
      </c>
      <c r="L46" s="467"/>
      <c r="M46" s="467">
        <v>100000</v>
      </c>
      <c r="N46" s="467"/>
      <c r="O46" s="467">
        <v>100000</v>
      </c>
      <c r="P46" s="466"/>
    </row>
    <row r="47" spans="1:16" ht="13.5" customHeight="1" x14ac:dyDescent="0.25">
      <c r="A47" s="436"/>
      <c r="B47" s="440"/>
      <c r="C47" s="784"/>
      <c r="D47" s="441"/>
      <c r="E47" s="441"/>
      <c r="F47" s="800"/>
      <c r="G47" s="452"/>
      <c r="H47" s="443" t="s">
        <v>715</v>
      </c>
      <c r="I47" s="442">
        <v>0</v>
      </c>
      <c r="J47" s="295"/>
      <c r="K47" s="295">
        <v>50000</v>
      </c>
      <c r="L47" s="295"/>
      <c r="M47" s="295">
        <v>100000</v>
      </c>
      <c r="N47" s="295"/>
      <c r="O47" s="295">
        <v>100000</v>
      </c>
      <c r="P47" s="463"/>
    </row>
    <row r="48" spans="1:16" ht="13.5" customHeight="1" x14ac:dyDescent="0.25">
      <c r="A48" s="436"/>
      <c r="B48" s="439"/>
      <c r="C48" s="781" t="s">
        <v>782</v>
      </c>
      <c r="D48" s="413"/>
      <c r="E48" s="413"/>
      <c r="F48" s="796">
        <v>595000</v>
      </c>
      <c r="G48" s="451"/>
      <c r="H48" s="305" t="s">
        <v>712</v>
      </c>
      <c r="I48" s="467"/>
      <c r="J48" s="467"/>
      <c r="K48" s="467"/>
      <c r="L48" s="467"/>
      <c r="M48" s="467"/>
      <c r="N48" s="467"/>
      <c r="O48" s="467"/>
      <c r="P48" s="466"/>
    </row>
    <row r="49" spans="1:16" ht="13.5" customHeight="1" x14ac:dyDescent="0.25">
      <c r="A49" s="436"/>
      <c r="B49" s="439"/>
      <c r="C49" s="778"/>
      <c r="D49" s="413"/>
      <c r="E49" s="413"/>
      <c r="F49" s="775"/>
      <c r="G49" s="451"/>
      <c r="H49" s="305" t="s">
        <v>713</v>
      </c>
      <c r="I49" s="467"/>
      <c r="J49" s="467"/>
      <c r="K49" s="467"/>
      <c r="L49" s="467"/>
      <c r="M49" s="467"/>
      <c r="N49" s="467"/>
      <c r="O49" s="467"/>
      <c r="P49" s="466"/>
    </row>
    <row r="50" spans="1:16" ht="13.5" customHeight="1" x14ac:dyDescent="0.25">
      <c r="A50" s="436"/>
      <c r="B50" s="439" t="s">
        <v>776</v>
      </c>
      <c r="C50" s="778"/>
      <c r="D50" s="413">
        <v>2019</v>
      </c>
      <c r="E50" s="413">
        <v>2022</v>
      </c>
      <c r="F50" s="775"/>
      <c r="G50" s="451">
        <v>195000</v>
      </c>
      <c r="H50" s="305" t="s">
        <v>49</v>
      </c>
      <c r="I50" s="467"/>
      <c r="J50" s="467"/>
      <c r="K50" s="467"/>
      <c r="L50" s="467"/>
      <c r="M50" s="467"/>
      <c r="N50" s="467"/>
      <c r="O50" s="467"/>
      <c r="P50" s="466"/>
    </row>
    <row r="51" spans="1:16" ht="13.5" customHeight="1" x14ac:dyDescent="0.25">
      <c r="A51" s="436"/>
      <c r="B51" s="439"/>
      <c r="C51" s="778"/>
      <c r="D51" s="413"/>
      <c r="E51" s="413"/>
      <c r="F51" s="775"/>
      <c r="G51" s="451"/>
      <c r="H51" s="305" t="s">
        <v>714</v>
      </c>
      <c r="I51" s="467">
        <v>200000</v>
      </c>
      <c r="J51" s="467"/>
      <c r="K51" s="467">
        <v>200000</v>
      </c>
      <c r="L51" s="467"/>
      <c r="M51" s="467">
        <v>200000</v>
      </c>
      <c r="N51" s="467"/>
      <c r="O51" s="467">
        <v>400000</v>
      </c>
      <c r="P51" s="466"/>
    </row>
    <row r="52" spans="1:16" ht="13.5" customHeight="1" x14ac:dyDescent="0.25">
      <c r="A52" s="436"/>
      <c r="B52" s="439"/>
      <c r="C52" s="782"/>
      <c r="D52" s="413"/>
      <c r="E52" s="413"/>
      <c r="F52" s="797"/>
      <c r="G52" s="451"/>
      <c r="H52" s="443" t="s">
        <v>715</v>
      </c>
      <c r="I52" s="295">
        <v>200000</v>
      </c>
      <c r="J52" s="295"/>
      <c r="K52" s="295">
        <v>200000</v>
      </c>
      <c r="L52" s="295"/>
      <c r="M52" s="295">
        <v>200000</v>
      </c>
      <c r="N52" s="295"/>
      <c r="O52" s="295">
        <v>400000</v>
      </c>
      <c r="P52" s="463"/>
    </row>
    <row r="53" spans="1:16" ht="13.5" customHeight="1" x14ac:dyDescent="0.25">
      <c r="A53" s="436"/>
      <c r="B53" s="437"/>
      <c r="C53" s="783" t="s">
        <v>783</v>
      </c>
      <c r="D53" s="438"/>
      <c r="E53" s="438"/>
      <c r="F53" s="796">
        <v>200000</v>
      </c>
      <c r="G53" s="450"/>
      <c r="H53" s="305" t="s">
        <v>712</v>
      </c>
      <c r="I53" s="467"/>
      <c r="J53" s="467"/>
      <c r="K53" s="467"/>
      <c r="L53" s="467"/>
      <c r="M53" s="467"/>
      <c r="N53" s="467"/>
      <c r="O53" s="467"/>
      <c r="P53" s="466"/>
    </row>
    <row r="54" spans="1:16" ht="13.5" customHeight="1" x14ac:dyDescent="0.25">
      <c r="A54" s="436"/>
      <c r="B54" s="439"/>
      <c r="C54" s="769"/>
      <c r="D54" s="413"/>
      <c r="E54" s="413"/>
      <c r="F54" s="775"/>
      <c r="G54" s="451"/>
      <c r="H54" s="305" t="s">
        <v>713</v>
      </c>
      <c r="I54" s="467"/>
      <c r="J54" s="467"/>
      <c r="K54" s="467"/>
      <c r="L54" s="467"/>
      <c r="M54" s="467"/>
      <c r="N54" s="467"/>
      <c r="O54" s="467"/>
      <c r="P54" s="466"/>
    </row>
    <row r="55" spans="1:16" ht="13.5" customHeight="1" x14ac:dyDescent="0.25">
      <c r="A55" s="436"/>
      <c r="B55" s="439" t="s">
        <v>777</v>
      </c>
      <c r="C55" s="769"/>
      <c r="D55" s="413">
        <v>2021</v>
      </c>
      <c r="E55" s="413">
        <v>2022</v>
      </c>
      <c r="F55" s="775"/>
      <c r="G55" s="451">
        <v>0</v>
      </c>
      <c r="H55" s="305" t="s">
        <v>49</v>
      </c>
      <c r="I55" s="467"/>
      <c r="J55" s="467"/>
      <c r="K55" s="467"/>
      <c r="L55" s="467"/>
      <c r="M55" s="467"/>
      <c r="N55" s="467"/>
      <c r="O55" s="467"/>
      <c r="P55" s="466"/>
    </row>
    <row r="56" spans="1:16" ht="13.5" customHeight="1" x14ac:dyDescent="0.25">
      <c r="A56" s="436"/>
      <c r="B56" s="439"/>
      <c r="C56" s="769"/>
      <c r="D56" s="413"/>
      <c r="E56" s="413"/>
      <c r="F56" s="775"/>
      <c r="G56" s="451"/>
      <c r="H56" s="305" t="s">
        <v>714</v>
      </c>
      <c r="I56" s="467">
        <v>200000</v>
      </c>
      <c r="J56" s="467"/>
      <c r="K56" s="467">
        <v>200000</v>
      </c>
      <c r="L56" s="467"/>
      <c r="M56" s="467">
        <v>200000</v>
      </c>
      <c r="N56" s="467"/>
      <c r="O56" s="467">
        <v>200000</v>
      </c>
      <c r="P56" s="466"/>
    </row>
    <row r="57" spans="1:16" ht="13.5" customHeight="1" x14ac:dyDescent="0.25">
      <c r="A57" s="436"/>
      <c r="B57" s="440"/>
      <c r="C57" s="784"/>
      <c r="D57" s="441"/>
      <c r="E57" s="441"/>
      <c r="F57" s="797"/>
      <c r="G57" s="452"/>
      <c r="H57" s="306" t="s">
        <v>715</v>
      </c>
      <c r="I57" s="295">
        <v>200000</v>
      </c>
      <c r="J57" s="295"/>
      <c r="K57" s="295">
        <v>200000</v>
      </c>
      <c r="L57" s="295"/>
      <c r="M57" s="295">
        <v>200000</v>
      </c>
      <c r="N57" s="295"/>
      <c r="O57" s="295">
        <v>200000</v>
      </c>
      <c r="P57" s="463"/>
    </row>
    <row r="58" spans="1:16" ht="13.5" customHeight="1" x14ac:dyDescent="0.25">
      <c r="A58" s="436"/>
      <c r="B58" s="439"/>
      <c r="C58" s="781" t="s">
        <v>784</v>
      </c>
      <c r="D58" s="413"/>
      <c r="E58" s="413"/>
      <c r="F58" s="796">
        <v>534000</v>
      </c>
      <c r="G58" s="451"/>
      <c r="H58" s="305" t="s">
        <v>712</v>
      </c>
      <c r="I58" s="467"/>
      <c r="J58" s="467"/>
      <c r="K58" s="467"/>
      <c r="L58" s="467"/>
      <c r="M58" s="467"/>
      <c r="N58" s="467"/>
      <c r="O58" s="467"/>
      <c r="P58" s="466"/>
    </row>
    <row r="59" spans="1:16" ht="13.5" customHeight="1" x14ac:dyDescent="0.25">
      <c r="A59" s="436"/>
      <c r="B59" s="439"/>
      <c r="C59" s="778"/>
      <c r="D59" s="413"/>
      <c r="E59" s="413"/>
      <c r="F59" s="775"/>
      <c r="G59" s="451"/>
      <c r="H59" s="305" t="s">
        <v>713</v>
      </c>
      <c r="I59" s="467"/>
      <c r="J59" s="467"/>
      <c r="K59" s="467"/>
      <c r="L59" s="467"/>
      <c r="M59" s="467"/>
      <c r="N59" s="467"/>
      <c r="O59" s="467"/>
      <c r="P59" s="466"/>
    </row>
    <row r="60" spans="1:16" ht="13.5" customHeight="1" x14ac:dyDescent="0.25">
      <c r="A60" s="436"/>
      <c r="B60" s="439" t="s">
        <v>778</v>
      </c>
      <c r="C60" s="778"/>
      <c r="D60" s="413">
        <v>2017</v>
      </c>
      <c r="E60" s="413">
        <v>2022</v>
      </c>
      <c r="F60" s="775"/>
      <c r="G60" s="451">
        <v>334000</v>
      </c>
      <c r="H60" s="305" t="s">
        <v>49</v>
      </c>
      <c r="I60" s="467"/>
      <c r="J60" s="467"/>
      <c r="K60" s="467"/>
      <c r="L60" s="467"/>
      <c r="M60" s="467"/>
      <c r="N60" s="467"/>
      <c r="O60" s="467"/>
      <c r="P60" s="466"/>
    </row>
    <row r="61" spans="1:16" ht="13.5" customHeight="1" x14ac:dyDescent="0.25">
      <c r="A61" s="436"/>
      <c r="B61" s="439"/>
      <c r="C61" s="778"/>
      <c r="D61" s="413"/>
      <c r="E61" s="413"/>
      <c r="F61" s="775"/>
      <c r="G61" s="451"/>
      <c r="H61" s="305" t="s">
        <v>714</v>
      </c>
      <c r="I61" s="467">
        <v>0</v>
      </c>
      <c r="J61" s="467"/>
      <c r="K61" s="467">
        <v>0</v>
      </c>
      <c r="L61" s="467"/>
      <c r="M61" s="467">
        <v>200000</v>
      </c>
      <c r="N61" s="467"/>
      <c r="O61" s="467">
        <v>200000</v>
      </c>
      <c r="P61" s="466"/>
    </row>
    <row r="62" spans="1:16" ht="13.5" customHeight="1" x14ac:dyDescent="0.25">
      <c r="A62" s="436"/>
      <c r="B62" s="439"/>
      <c r="C62" s="782"/>
      <c r="D62" s="413"/>
      <c r="E62" s="413"/>
      <c r="F62" s="797"/>
      <c r="G62" s="451"/>
      <c r="H62" s="443" t="s">
        <v>715</v>
      </c>
      <c r="I62" s="295">
        <v>0</v>
      </c>
      <c r="J62" s="295"/>
      <c r="K62" s="295">
        <v>0</v>
      </c>
      <c r="L62" s="295"/>
      <c r="M62" s="295">
        <v>200000</v>
      </c>
      <c r="N62" s="295"/>
      <c r="O62" s="295">
        <v>200000</v>
      </c>
      <c r="P62" s="463"/>
    </row>
    <row r="63" spans="1:16" ht="13.5" customHeight="1" x14ac:dyDescent="0.25">
      <c r="A63" s="436"/>
      <c r="B63" s="437"/>
      <c r="C63" s="781" t="s">
        <v>788</v>
      </c>
      <c r="D63" s="788">
        <v>2020</v>
      </c>
      <c r="E63" s="438"/>
      <c r="F63" s="796">
        <v>1906000</v>
      </c>
      <c r="G63" s="450"/>
      <c r="H63" s="446" t="s">
        <v>712</v>
      </c>
      <c r="I63" s="468"/>
      <c r="J63" s="467"/>
      <c r="K63" s="467"/>
      <c r="L63" s="467"/>
      <c r="M63" s="467"/>
      <c r="N63" s="467"/>
      <c r="O63" s="467"/>
      <c r="P63" s="466"/>
    </row>
    <row r="64" spans="1:16" ht="13.5" customHeight="1" x14ac:dyDescent="0.25">
      <c r="A64" s="436"/>
      <c r="B64" s="439"/>
      <c r="C64" s="778"/>
      <c r="D64" s="772"/>
      <c r="E64" s="413"/>
      <c r="F64" s="775"/>
      <c r="G64" s="451"/>
      <c r="H64" s="447" t="s">
        <v>713</v>
      </c>
      <c r="I64" s="468"/>
      <c r="J64" s="467"/>
      <c r="K64" s="467"/>
      <c r="L64" s="467"/>
      <c r="M64" s="467"/>
      <c r="N64" s="467"/>
      <c r="O64" s="467"/>
      <c r="P64" s="466"/>
    </row>
    <row r="65" spans="1:16" ht="13.5" customHeight="1" x14ac:dyDescent="0.25">
      <c r="A65" s="436"/>
      <c r="B65" s="439" t="s">
        <v>779</v>
      </c>
      <c r="C65" s="778"/>
      <c r="D65" s="772"/>
      <c r="E65" s="413"/>
      <c r="F65" s="775"/>
      <c r="G65" s="451"/>
      <c r="H65" s="447" t="s">
        <v>49</v>
      </c>
      <c r="I65" s="468"/>
      <c r="J65" s="467"/>
      <c r="K65" s="467"/>
      <c r="L65" s="467"/>
      <c r="M65" s="467"/>
      <c r="N65" s="467"/>
      <c r="O65" s="467"/>
      <c r="P65" s="466"/>
    </row>
    <row r="66" spans="1:16" ht="13.5" customHeight="1" x14ac:dyDescent="0.25">
      <c r="A66" s="436"/>
      <c r="B66" s="439"/>
      <c r="C66" s="778"/>
      <c r="D66" s="772"/>
      <c r="E66" s="413">
        <v>2022</v>
      </c>
      <c r="F66" s="775"/>
      <c r="G66" s="451">
        <v>126000</v>
      </c>
      <c r="H66" s="447" t="s">
        <v>714</v>
      </c>
      <c r="I66" s="468">
        <v>0</v>
      </c>
      <c r="J66" s="467"/>
      <c r="K66" s="467">
        <v>480000</v>
      </c>
      <c r="L66" s="467"/>
      <c r="M66" s="467">
        <v>1000000</v>
      </c>
      <c r="N66" s="467"/>
      <c r="O66" s="467">
        <v>1780000</v>
      </c>
      <c r="P66" s="466"/>
    </row>
    <row r="67" spans="1:16" ht="48" customHeight="1" x14ac:dyDescent="0.25">
      <c r="A67" s="436"/>
      <c r="B67" s="440"/>
      <c r="C67" s="782"/>
      <c r="D67" s="789"/>
      <c r="E67" s="441"/>
      <c r="F67" s="797"/>
      <c r="G67" s="452"/>
      <c r="H67" s="444" t="s">
        <v>715</v>
      </c>
      <c r="I67" s="442">
        <v>0</v>
      </c>
      <c r="J67" s="295"/>
      <c r="K67" s="295">
        <v>480000</v>
      </c>
      <c r="L67" s="295"/>
      <c r="M67" s="295">
        <v>1000000</v>
      </c>
      <c r="N67" s="295"/>
      <c r="O67" s="295">
        <v>1780000</v>
      </c>
      <c r="P67" s="463"/>
    </row>
    <row r="68" spans="1:16" ht="13.5" customHeight="1" x14ac:dyDescent="0.25">
      <c r="A68" s="436"/>
      <c r="B68" s="439"/>
      <c r="C68" s="783" t="s">
        <v>789</v>
      </c>
      <c r="D68" s="416"/>
      <c r="E68" s="448"/>
      <c r="F68" s="793">
        <v>1036000</v>
      </c>
      <c r="G68" s="453"/>
      <c r="H68" s="446" t="s">
        <v>712</v>
      </c>
      <c r="I68" s="468"/>
      <c r="J68" s="467"/>
      <c r="K68" s="467"/>
      <c r="L68" s="467"/>
      <c r="M68" s="467"/>
      <c r="N68" s="467"/>
      <c r="O68" s="467"/>
      <c r="P68" s="466"/>
    </row>
    <row r="69" spans="1:16" ht="13.5" customHeight="1" x14ac:dyDescent="0.25">
      <c r="A69" s="436"/>
      <c r="B69" s="439"/>
      <c r="C69" s="769"/>
      <c r="D69" s="416"/>
      <c r="E69" s="448"/>
      <c r="F69" s="794"/>
      <c r="G69" s="454"/>
      <c r="H69" s="447" t="s">
        <v>713</v>
      </c>
      <c r="I69" s="468"/>
      <c r="J69" s="467"/>
      <c r="K69" s="467"/>
      <c r="L69" s="467"/>
      <c r="M69" s="467"/>
      <c r="N69" s="467"/>
      <c r="O69" s="467"/>
      <c r="P69" s="466"/>
    </row>
    <row r="70" spans="1:16" ht="13.5" customHeight="1" x14ac:dyDescent="0.25">
      <c r="A70" s="436"/>
      <c r="B70" s="439" t="s">
        <v>785</v>
      </c>
      <c r="C70" s="769"/>
      <c r="D70" s="416">
        <v>2021</v>
      </c>
      <c r="E70" s="448">
        <v>2022</v>
      </c>
      <c r="F70" s="794"/>
      <c r="G70" s="454">
        <v>56000</v>
      </c>
      <c r="H70" s="447" t="s">
        <v>49</v>
      </c>
      <c r="I70" s="468"/>
      <c r="J70" s="467"/>
      <c r="K70" s="467"/>
      <c r="L70" s="467"/>
      <c r="M70" s="467"/>
      <c r="N70" s="467"/>
      <c r="O70" s="467"/>
      <c r="P70" s="466"/>
    </row>
    <row r="71" spans="1:16" ht="13.5" customHeight="1" x14ac:dyDescent="0.25">
      <c r="A71" s="436"/>
      <c r="B71" s="439"/>
      <c r="C71" s="769"/>
      <c r="D71" s="416"/>
      <c r="E71" s="448"/>
      <c r="F71" s="794"/>
      <c r="G71" s="454"/>
      <c r="H71" s="447" t="s">
        <v>714</v>
      </c>
      <c r="I71" s="468">
        <v>100000</v>
      </c>
      <c r="J71" s="467">
        <v>309629.17</v>
      </c>
      <c r="K71" s="467">
        <v>250000</v>
      </c>
      <c r="L71" s="467"/>
      <c r="M71" s="467">
        <v>400000</v>
      </c>
      <c r="N71" s="467"/>
      <c r="O71" s="467">
        <v>980000</v>
      </c>
      <c r="P71" s="466"/>
    </row>
    <row r="72" spans="1:16" ht="13.5" customHeight="1" x14ac:dyDescent="0.25">
      <c r="A72" s="436"/>
      <c r="B72" s="439"/>
      <c r="C72" s="784"/>
      <c r="D72" s="416"/>
      <c r="E72" s="448"/>
      <c r="F72" s="795"/>
      <c r="G72" s="455"/>
      <c r="H72" s="444" t="s">
        <v>715</v>
      </c>
      <c r="I72" s="442">
        <v>100000</v>
      </c>
      <c r="J72" s="295">
        <v>309629.17</v>
      </c>
      <c r="K72" s="295">
        <v>250000</v>
      </c>
      <c r="L72" s="295"/>
      <c r="M72" s="295">
        <v>400000</v>
      </c>
      <c r="N72" s="295"/>
      <c r="O72" s="295">
        <v>980000</v>
      </c>
      <c r="P72" s="463"/>
    </row>
    <row r="73" spans="1:16" ht="13.5" customHeight="1" x14ac:dyDescent="0.25">
      <c r="A73" s="436"/>
      <c r="B73" s="437"/>
      <c r="C73" s="781" t="s">
        <v>790</v>
      </c>
      <c r="D73" s="438"/>
      <c r="E73" s="438"/>
      <c r="F73" s="790">
        <v>4000000</v>
      </c>
      <c r="G73" s="456"/>
      <c r="H73" s="446" t="s">
        <v>712</v>
      </c>
      <c r="I73" s="468"/>
      <c r="J73" s="467"/>
      <c r="K73" s="467"/>
      <c r="L73" s="467"/>
      <c r="M73" s="467"/>
      <c r="N73" s="467"/>
      <c r="O73" s="467"/>
      <c r="P73" s="466"/>
    </row>
    <row r="74" spans="1:16" ht="13.5" customHeight="1" x14ac:dyDescent="0.25">
      <c r="A74" s="436"/>
      <c r="B74" s="439"/>
      <c r="C74" s="778"/>
      <c r="D74" s="413"/>
      <c r="E74" s="413"/>
      <c r="F74" s="791"/>
      <c r="G74" s="457"/>
      <c r="H74" s="447" t="s">
        <v>713</v>
      </c>
      <c r="I74" s="468"/>
      <c r="J74" s="467"/>
      <c r="K74" s="467"/>
      <c r="L74" s="467"/>
      <c r="M74" s="467"/>
      <c r="N74" s="467"/>
      <c r="O74" s="467"/>
      <c r="P74" s="466"/>
    </row>
    <row r="75" spans="1:16" ht="13.5" customHeight="1" x14ac:dyDescent="0.25">
      <c r="A75" s="436"/>
      <c r="B75" s="439" t="s">
        <v>786</v>
      </c>
      <c r="C75" s="778"/>
      <c r="D75" s="413">
        <v>2021</v>
      </c>
      <c r="E75" s="413">
        <v>2022</v>
      </c>
      <c r="F75" s="791"/>
      <c r="G75" s="457">
        <v>0</v>
      </c>
      <c r="H75" s="447" t="s">
        <v>49</v>
      </c>
      <c r="I75" s="468"/>
      <c r="J75" s="467"/>
      <c r="K75" s="467"/>
      <c r="L75" s="467"/>
      <c r="M75" s="467"/>
      <c r="N75" s="467"/>
      <c r="O75" s="467"/>
      <c r="P75" s="466"/>
    </row>
    <row r="76" spans="1:16" ht="13.5" customHeight="1" x14ac:dyDescent="0.25">
      <c r="A76" s="436"/>
      <c r="B76" s="439"/>
      <c r="C76" s="778"/>
      <c r="D76" s="413"/>
      <c r="E76" s="413"/>
      <c r="F76" s="791"/>
      <c r="G76" s="457"/>
      <c r="H76" s="447" t="s">
        <v>714</v>
      </c>
      <c r="I76" s="468">
        <v>0</v>
      </c>
      <c r="J76" s="467"/>
      <c r="K76" s="467">
        <v>4000000</v>
      </c>
      <c r="L76" s="467"/>
      <c r="M76" s="467">
        <v>4000000</v>
      </c>
      <c r="N76" s="467"/>
      <c r="O76" s="467">
        <v>4000000</v>
      </c>
      <c r="P76" s="466"/>
    </row>
    <row r="77" spans="1:16" ht="13.5" customHeight="1" x14ac:dyDescent="0.25">
      <c r="A77" s="436"/>
      <c r="B77" s="440"/>
      <c r="C77" s="782"/>
      <c r="D77" s="441"/>
      <c r="E77" s="441"/>
      <c r="F77" s="792"/>
      <c r="G77" s="458"/>
      <c r="H77" s="444" t="s">
        <v>715</v>
      </c>
      <c r="I77" s="442">
        <v>0</v>
      </c>
      <c r="J77" s="295"/>
      <c r="K77" s="295">
        <v>4000000</v>
      </c>
      <c r="L77" s="295"/>
      <c r="M77" s="295">
        <v>4000000</v>
      </c>
      <c r="N77" s="295"/>
      <c r="O77" s="295">
        <v>4000000</v>
      </c>
      <c r="P77" s="463"/>
    </row>
    <row r="78" spans="1:16" x14ac:dyDescent="0.25">
      <c r="A78" s="293"/>
      <c r="B78" s="766" t="s">
        <v>787</v>
      </c>
      <c r="C78" s="778" t="s">
        <v>791</v>
      </c>
      <c r="D78" s="772">
        <v>2020</v>
      </c>
      <c r="E78" s="772">
        <v>2022</v>
      </c>
      <c r="F78" s="775">
        <v>320000</v>
      </c>
      <c r="G78" s="757">
        <v>0</v>
      </c>
      <c r="H78" s="445" t="s">
        <v>712</v>
      </c>
      <c r="I78" s="294"/>
      <c r="J78" s="294"/>
      <c r="K78" s="294"/>
      <c r="L78" s="294"/>
      <c r="M78" s="294"/>
      <c r="N78" s="294"/>
      <c r="O78" s="294"/>
      <c r="P78" s="462"/>
    </row>
    <row r="79" spans="1:16" x14ac:dyDescent="0.25">
      <c r="A79" s="293"/>
      <c r="B79" s="766"/>
      <c r="C79" s="778"/>
      <c r="D79" s="772"/>
      <c r="E79" s="772"/>
      <c r="F79" s="775"/>
      <c r="G79" s="757"/>
      <c r="H79" s="305" t="s">
        <v>713</v>
      </c>
      <c r="I79" s="294"/>
      <c r="J79" s="294"/>
      <c r="K79" s="294"/>
      <c r="L79" s="294"/>
      <c r="M79" s="294"/>
      <c r="N79" s="294"/>
      <c r="O79" s="294"/>
      <c r="P79" s="462"/>
    </row>
    <row r="80" spans="1:16" x14ac:dyDescent="0.25">
      <c r="A80" s="293"/>
      <c r="B80" s="766"/>
      <c r="C80" s="778"/>
      <c r="D80" s="772"/>
      <c r="E80" s="772"/>
      <c r="F80" s="775"/>
      <c r="G80" s="757"/>
      <c r="H80" s="305" t="s">
        <v>49</v>
      </c>
      <c r="I80" s="294"/>
      <c r="J80" s="294"/>
      <c r="K80" s="294"/>
      <c r="L80" s="294"/>
      <c r="M80" s="294"/>
      <c r="N80" s="294"/>
      <c r="O80" s="294"/>
      <c r="P80" s="462"/>
    </row>
    <row r="81" spans="1:16" x14ac:dyDescent="0.25">
      <c r="A81" s="293"/>
      <c r="B81" s="766"/>
      <c r="C81" s="778"/>
      <c r="D81" s="772"/>
      <c r="E81" s="772"/>
      <c r="F81" s="775"/>
      <c r="G81" s="757"/>
      <c r="H81" s="305" t="s">
        <v>714</v>
      </c>
      <c r="I81" s="294">
        <v>320000</v>
      </c>
      <c r="J81" s="294"/>
      <c r="K81" s="294">
        <v>320000</v>
      </c>
      <c r="L81" s="294"/>
      <c r="M81" s="294">
        <v>320000</v>
      </c>
      <c r="N81" s="294"/>
      <c r="O81" s="294">
        <v>320000</v>
      </c>
      <c r="P81" s="462"/>
    </row>
    <row r="82" spans="1:16" ht="16.5" thickBot="1" x14ac:dyDescent="0.3">
      <c r="A82" s="293"/>
      <c r="B82" s="767"/>
      <c r="C82" s="779"/>
      <c r="D82" s="773"/>
      <c r="E82" s="773"/>
      <c r="F82" s="776"/>
      <c r="G82" s="780"/>
      <c r="H82" s="306" t="s">
        <v>715</v>
      </c>
      <c r="I82" s="295">
        <v>320000</v>
      </c>
      <c r="J82" s="295"/>
      <c r="K82" s="295">
        <v>320000</v>
      </c>
      <c r="L82" s="295"/>
      <c r="M82" s="295">
        <v>320000</v>
      </c>
      <c r="N82" s="295"/>
      <c r="O82" s="295">
        <v>320000</v>
      </c>
      <c r="P82" s="464"/>
    </row>
    <row r="83" spans="1:16" ht="26.25" customHeight="1" thickBot="1" x14ac:dyDescent="0.3">
      <c r="B83" s="785" t="s">
        <v>716</v>
      </c>
      <c r="C83" s="786"/>
      <c r="D83" s="786"/>
      <c r="E83" s="787"/>
      <c r="F83" s="459">
        <f>SUM(F8:F82)</f>
        <v>28419000</v>
      </c>
      <c r="G83" s="460">
        <f>SUM(G8:G82)</f>
        <v>15659000</v>
      </c>
      <c r="H83" s="296"/>
      <c r="I83" s="297">
        <f>I12+I17+I22+I27+I32+I37+I42+I47+I52+I57+I62+I67+I72+I77+I82</f>
        <v>1120000</v>
      </c>
      <c r="J83" s="297">
        <f>J12+J17+J22+J27+J32+J37+J42+J47+J52+J57+J62+J67+J72+J77+J82</f>
        <v>714121.66999999993</v>
      </c>
      <c r="K83" s="297">
        <f>K12+K17+K22+K27+K32+K37+K42+K47+K52+K57+K62+K67+K72+K77+K82</f>
        <v>6950000</v>
      </c>
      <c r="L83" s="297">
        <f t="shared" ref="L83:P83" si="0">L12+L17+L22+L27+L32+L37+L42+L47+L52+L57+L62+L67+L72+L77+L82</f>
        <v>0</v>
      </c>
      <c r="M83" s="297">
        <f t="shared" si="0"/>
        <v>9190000</v>
      </c>
      <c r="N83" s="297">
        <f t="shared" si="0"/>
        <v>0</v>
      </c>
      <c r="O83" s="297">
        <f t="shared" si="0"/>
        <v>10950000</v>
      </c>
      <c r="P83" s="465">
        <f t="shared" si="0"/>
        <v>0</v>
      </c>
    </row>
    <row r="85" spans="1:16" x14ac:dyDescent="0.25">
      <c r="B85" s="289" t="s">
        <v>717</v>
      </c>
    </row>
    <row r="86" spans="1:16" x14ac:dyDescent="0.25">
      <c r="B86" s="289" t="s">
        <v>718</v>
      </c>
    </row>
  </sheetData>
  <mergeCells count="61">
    <mergeCell ref="F33:F37"/>
    <mergeCell ref="F28:F32"/>
    <mergeCell ref="F58:F62"/>
    <mergeCell ref="F43:F47"/>
    <mergeCell ref="F48:F52"/>
    <mergeCell ref="F53:F57"/>
    <mergeCell ref="F38:F42"/>
    <mergeCell ref="C68:C72"/>
    <mergeCell ref="C73:C77"/>
    <mergeCell ref="D63:D67"/>
    <mergeCell ref="F73:F77"/>
    <mergeCell ref="F68:F72"/>
    <mergeCell ref="F63:F67"/>
    <mergeCell ref="B83:E83"/>
    <mergeCell ref="B78:B82"/>
    <mergeCell ref="C78:C82"/>
    <mergeCell ref="D78:D82"/>
    <mergeCell ref="E78:E82"/>
    <mergeCell ref="F78:F82"/>
    <mergeCell ref="G78:G82"/>
    <mergeCell ref="B23:B27"/>
    <mergeCell ref="C23:C27"/>
    <mergeCell ref="D23:D27"/>
    <mergeCell ref="E23:E27"/>
    <mergeCell ref="F23:F27"/>
    <mergeCell ref="G23:G27"/>
    <mergeCell ref="C28:C32"/>
    <mergeCell ref="C33:C37"/>
    <mergeCell ref="C48:C52"/>
    <mergeCell ref="C43:C47"/>
    <mergeCell ref="C38:C42"/>
    <mergeCell ref="C53:C57"/>
    <mergeCell ref="C58:C62"/>
    <mergeCell ref="C63:C6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showGridLines="0" topLeftCell="A4" workbookViewId="0">
      <selection activeCell="M19" sqref="M19"/>
    </sheetView>
  </sheetViews>
  <sheetFormatPr defaultRowHeight="12.75" x14ac:dyDescent="0.2"/>
  <cols>
    <col min="1" max="1" width="1.5703125" style="154" customWidth="1"/>
    <col min="2" max="2" width="39.140625" style="154" customWidth="1"/>
    <col min="3" max="6" width="20.7109375" style="154" customWidth="1"/>
    <col min="7" max="16384" width="9.140625" style="154"/>
  </cols>
  <sheetData>
    <row r="1" spans="2:6" ht="15.75" x14ac:dyDescent="0.25">
      <c r="F1" s="9" t="s">
        <v>211</v>
      </c>
    </row>
    <row r="2" spans="2:6" ht="15.75" customHeight="1" x14ac:dyDescent="0.25">
      <c r="B2" s="586" t="s">
        <v>691</v>
      </c>
      <c r="C2" s="586"/>
      <c r="D2" s="586"/>
      <c r="E2" s="586"/>
      <c r="F2" s="586"/>
    </row>
    <row r="3" spans="2:6" ht="40.5" customHeight="1" x14ac:dyDescent="0.2">
      <c r="B3" s="156"/>
      <c r="C3" s="156"/>
      <c r="D3" s="156"/>
      <c r="E3" s="156"/>
      <c r="F3" s="156"/>
    </row>
    <row r="4" spans="2:6" ht="15.75" x14ac:dyDescent="0.25">
      <c r="B4" s="586" t="s">
        <v>764</v>
      </c>
      <c r="C4" s="586"/>
      <c r="D4" s="586"/>
      <c r="E4" s="586"/>
      <c r="F4" s="586"/>
    </row>
    <row r="5" spans="2:6" ht="13.5" thickBot="1" x14ac:dyDescent="0.25">
      <c r="F5" s="155" t="s">
        <v>3</v>
      </c>
    </row>
    <row r="6" spans="2:6" ht="36" customHeight="1" thickBot="1" x14ac:dyDescent="0.25">
      <c r="B6" s="160" t="s">
        <v>275</v>
      </c>
      <c r="C6" s="159" t="s">
        <v>763</v>
      </c>
      <c r="D6" s="159" t="s">
        <v>678</v>
      </c>
      <c r="E6" s="159" t="s">
        <v>679</v>
      </c>
      <c r="F6" s="159" t="s">
        <v>680</v>
      </c>
    </row>
    <row r="7" spans="2:6" ht="30" customHeight="1" x14ac:dyDescent="0.2">
      <c r="B7" s="157" t="s">
        <v>238</v>
      </c>
      <c r="C7" s="271">
        <f>3212729.73+73244.67+552.14</f>
        <v>3286526.54</v>
      </c>
      <c r="D7" s="271"/>
      <c r="E7" s="271"/>
      <c r="F7" s="271"/>
    </row>
    <row r="8" spans="2:6" ht="30" customHeight="1" x14ac:dyDescent="0.2">
      <c r="B8" s="157" t="s">
        <v>276</v>
      </c>
      <c r="C8" s="469">
        <f>6110780.92+89369.01+917452.3</f>
        <v>7117602.2299999995</v>
      </c>
      <c r="D8" s="274"/>
      <c r="E8" s="274"/>
      <c r="F8" s="274"/>
    </row>
    <row r="9" spans="2:6" ht="30" customHeight="1" thickBot="1" x14ac:dyDescent="0.25">
      <c r="B9" s="158" t="s">
        <v>239</v>
      </c>
      <c r="C9" s="273">
        <v>129203608.98</v>
      </c>
      <c r="D9" s="273"/>
      <c r="E9" s="273"/>
      <c r="F9" s="273"/>
    </row>
    <row r="10" spans="2:6" ht="13.5" thickTop="1" x14ac:dyDescent="0.2">
      <c r="B10" s="819" t="s">
        <v>265</v>
      </c>
      <c r="C10" s="821">
        <f>C7+C8+C9</f>
        <v>139607737.75</v>
      </c>
      <c r="D10" s="821"/>
      <c r="E10" s="821"/>
      <c r="F10" s="821"/>
    </row>
    <row r="11" spans="2:6" ht="15" customHeight="1" thickBot="1" x14ac:dyDescent="0.25">
      <c r="B11" s="820"/>
      <c r="C11" s="822"/>
      <c r="D11" s="822"/>
      <c r="E11" s="822"/>
      <c r="F11" s="822"/>
    </row>
    <row r="12" spans="2:6" x14ac:dyDescent="0.2">
      <c r="B12" s="270" t="s">
        <v>583</v>
      </c>
    </row>
    <row r="13" spans="2:6" x14ac:dyDescent="0.2">
      <c r="B13" s="156"/>
    </row>
    <row r="14" spans="2:6" ht="15.75" x14ac:dyDescent="0.25">
      <c r="B14" s="586" t="s">
        <v>758</v>
      </c>
      <c r="C14" s="586"/>
      <c r="D14" s="586"/>
      <c r="E14" s="586"/>
      <c r="F14" s="586"/>
    </row>
    <row r="15" spans="2:6" ht="13.5" thickBot="1" x14ac:dyDescent="0.25">
      <c r="F15" s="155" t="s">
        <v>3</v>
      </c>
    </row>
    <row r="16" spans="2:6" ht="36" customHeight="1" thickBot="1" x14ac:dyDescent="0.25">
      <c r="B16" s="160" t="s">
        <v>277</v>
      </c>
      <c r="C16" s="159" t="s">
        <v>763</v>
      </c>
      <c r="D16" s="159" t="s">
        <v>678</v>
      </c>
      <c r="E16" s="159" t="s">
        <v>679</v>
      </c>
      <c r="F16" s="159" t="s">
        <v>680</v>
      </c>
    </row>
    <row r="17" spans="1:7" ht="30" customHeight="1" x14ac:dyDescent="0.2">
      <c r="B17" s="157" t="s">
        <v>238</v>
      </c>
      <c r="C17" s="271">
        <f>7181765.62+9901420.66+976230.81+1551057.77+974143</f>
        <v>20584617.859999999</v>
      </c>
      <c r="D17" s="271"/>
      <c r="E17" s="271"/>
      <c r="F17" s="271"/>
    </row>
    <row r="18" spans="1:7" ht="30" customHeight="1" x14ac:dyDescent="0.2">
      <c r="B18" s="157" t="s">
        <v>276</v>
      </c>
      <c r="C18" s="272">
        <f>51830.65+436662.03</f>
        <v>488492.68000000005</v>
      </c>
      <c r="D18" s="272"/>
      <c r="E18" s="272"/>
      <c r="F18" s="272"/>
    </row>
    <row r="19" spans="1:7" ht="30" customHeight="1" thickBot="1" x14ac:dyDescent="0.25">
      <c r="B19" s="158" t="s">
        <v>239</v>
      </c>
      <c r="C19" s="273">
        <f>113458.82+32634697.7+324794.9+15526367.44+2348438.2+833000</f>
        <v>51780757.060000002</v>
      </c>
      <c r="D19" s="273"/>
      <c r="E19" s="273"/>
      <c r="F19" s="273"/>
    </row>
    <row r="20" spans="1:7" ht="13.5" thickTop="1" x14ac:dyDescent="0.2">
      <c r="B20" s="819" t="s">
        <v>265</v>
      </c>
      <c r="C20" s="821">
        <f>C17+C18+C19</f>
        <v>72853867.599999994</v>
      </c>
      <c r="D20" s="821"/>
      <c r="E20" s="821"/>
      <c r="F20" s="821"/>
    </row>
    <row r="21" spans="1:7" ht="15" customHeight="1" thickBot="1" x14ac:dyDescent="0.25">
      <c r="B21" s="820"/>
      <c r="C21" s="822"/>
      <c r="D21" s="822"/>
      <c r="E21" s="822"/>
      <c r="F21" s="822"/>
    </row>
    <row r="22" spans="1:7" ht="15" customHeight="1" x14ac:dyDescent="0.2">
      <c r="B22" s="270" t="s">
        <v>583</v>
      </c>
      <c r="C22" s="288"/>
      <c r="D22" s="288"/>
      <c r="E22" s="288"/>
      <c r="F22" s="288"/>
    </row>
    <row r="23" spans="1:7" ht="10.5" customHeight="1" x14ac:dyDescent="0.2">
      <c r="B23" s="161"/>
      <c r="C23" s="288"/>
      <c r="D23" s="288"/>
      <c r="E23" s="288"/>
      <c r="F23" s="288"/>
    </row>
    <row r="24" spans="1:7" ht="15" customHeight="1" x14ac:dyDescent="0.2">
      <c r="B24" s="808" t="s">
        <v>719</v>
      </c>
      <c r="C24" s="808"/>
      <c r="D24" s="808"/>
      <c r="E24" s="808"/>
      <c r="F24" s="808"/>
    </row>
    <row r="25" spans="1:7" ht="13.5" thickBot="1" x14ac:dyDescent="0.25">
      <c r="B25" s="156"/>
      <c r="E25" s="55"/>
      <c r="F25" s="155" t="s">
        <v>3</v>
      </c>
    </row>
    <row r="26" spans="1:7" ht="48" customHeight="1" thickBot="1" x14ac:dyDescent="0.25">
      <c r="B26" s="303"/>
      <c r="C26" s="310" t="s">
        <v>726</v>
      </c>
      <c r="D26" s="311" t="s">
        <v>721</v>
      </c>
      <c r="E26" s="309" t="s">
        <v>725</v>
      </c>
      <c r="F26" s="209" t="s">
        <v>721</v>
      </c>
    </row>
    <row r="27" spans="1:7" ht="34.5" customHeight="1" thickBot="1" x14ac:dyDescent="0.25">
      <c r="A27" s="170"/>
      <c r="B27" s="304" t="s">
        <v>759</v>
      </c>
      <c r="C27" s="308">
        <v>48</v>
      </c>
      <c r="D27" s="387">
        <v>1576926.76</v>
      </c>
      <c r="E27" s="312">
        <v>5</v>
      </c>
      <c r="F27" s="388">
        <v>150609</v>
      </c>
    </row>
    <row r="28" spans="1:7" x14ac:dyDescent="0.2">
      <c r="B28" s="156" t="s">
        <v>583</v>
      </c>
    </row>
    <row r="29" spans="1:7" ht="13.5" thickBot="1" x14ac:dyDescent="0.25">
      <c r="B29" s="299"/>
      <c r="C29" s="299"/>
      <c r="D29" s="299"/>
      <c r="E29" s="299"/>
      <c r="F29" s="155" t="s">
        <v>3</v>
      </c>
      <c r="G29" s="156"/>
    </row>
    <row r="30" spans="1:7" ht="36.75" customHeight="1" thickBot="1" x14ac:dyDescent="0.25">
      <c r="B30" s="809" t="s">
        <v>720</v>
      </c>
      <c r="C30" s="697"/>
      <c r="D30" s="697"/>
      <c r="E30" s="698"/>
      <c r="F30" s="287" t="s">
        <v>722</v>
      </c>
      <c r="G30" s="284"/>
    </row>
    <row r="31" spans="1:7" ht="40.5" customHeight="1" x14ac:dyDescent="0.2">
      <c r="B31" s="810" t="s">
        <v>760</v>
      </c>
      <c r="C31" s="811"/>
      <c r="D31" s="811"/>
      <c r="E31" s="812"/>
      <c r="F31" s="300">
        <v>1576926.79</v>
      </c>
      <c r="G31" s="156"/>
    </row>
    <row r="32" spans="1:7" ht="40.5" customHeight="1" x14ac:dyDescent="0.2">
      <c r="B32" s="813" t="s">
        <v>761</v>
      </c>
      <c r="C32" s="814"/>
      <c r="D32" s="814"/>
      <c r="E32" s="815"/>
      <c r="F32" s="301">
        <v>51609</v>
      </c>
      <c r="G32" s="156"/>
    </row>
    <row r="33" spans="2:7" ht="40.5" customHeight="1" x14ac:dyDescent="0.2">
      <c r="B33" s="816" t="s">
        <v>762</v>
      </c>
      <c r="C33" s="817"/>
      <c r="D33" s="817"/>
      <c r="E33" s="818"/>
      <c r="F33" s="301">
        <v>99000</v>
      </c>
      <c r="G33" s="156"/>
    </row>
    <row r="34" spans="2:7" ht="40.5" customHeight="1" x14ac:dyDescent="0.2">
      <c r="B34" s="802"/>
      <c r="C34" s="803"/>
      <c r="D34" s="803"/>
      <c r="E34" s="804"/>
      <c r="F34" s="301"/>
      <c r="G34" s="156"/>
    </row>
    <row r="35" spans="2:7" ht="40.5" customHeight="1" x14ac:dyDescent="0.2">
      <c r="B35" s="802"/>
      <c r="C35" s="803"/>
      <c r="D35" s="803"/>
      <c r="E35" s="804"/>
      <c r="F35" s="301"/>
      <c r="G35" s="156"/>
    </row>
    <row r="36" spans="2:7" ht="40.5" customHeight="1" x14ac:dyDescent="0.2">
      <c r="B36" s="802"/>
      <c r="C36" s="803"/>
      <c r="D36" s="803"/>
      <c r="E36" s="804"/>
      <c r="F36" s="301"/>
      <c r="G36" s="156"/>
    </row>
    <row r="37" spans="2:7" ht="40.5" customHeight="1" x14ac:dyDescent="0.2">
      <c r="B37" s="802"/>
      <c r="C37" s="803"/>
      <c r="D37" s="803"/>
      <c r="E37" s="804"/>
      <c r="F37" s="301"/>
      <c r="G37" s="156"/>
    </row>
    <row r="38" spans="2:7" ht="40.5" customHeight="1" thickBot="1" x14ac:dyDescent="0.25">
      <c r="B38" s="805"/>
      <c r="C38" s="806"/>
      <c r="D38" s="806"/>
      <c r="E38" s="807"/>
      <c r="F38" s="302"/>
      <c r="G38" s="156"/>
    </row>
    <row r="39" spans="2:7" ht="3" customHeight="1" x14ac:dyDescent="0.2">
      <c r="F39" s="156"/>
      <c r="G39" s="156"/>
    </row>
    <row r="40" spans="2:7" ht="12.75" customHeight="1" x14ac:dyDescent="0.2">
      <c r="B40" s="801" t="s">
        <v>724</v>
      </c>
      <c r="C40" s="801"/>
      <c r="D40" s="801"/>
      <c r="E40" s="801"/>
      <c r="F40" s="801"/>
      <c r="G40" s="156"/>
    </row>
    <row r="41" spans="2:7" ht="26.25" customHeight="1" x14ac:dyDescent="0.2">
      <c r="B41" s="801"/>
      <c r="C41" s="801"/>
      <c r="D41" s="801"/>
      <c r="E41" s="801"/>
      <c r="F41" s="801"/>
      <c r="G41" s="156"/>
    </row>
    <row r="42" spans="2:7" ht="15" x14ac:dyDescent="0.25">
      <c r="B42" s="307" t="s">
        <v>723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5"/>
  <sheetViews>
    <sheetView showGridLines="0" topLeftCell="A121" workbookViewId="0">
      <selection activeCell="H52" sqref="H52"/>
    </sheetView>
  </sheetViews>
  <sheetFormatPr defaultRowHeight="15.75" x14ac:dyDescent="0.2"/>
  <cols>
    <col min="1" max="1" width="1.5703125" style="154" customWidth="1"/>
    <col min="2" max="2" width="21.7109375" style="154" customWidth="1"/>
    <col min="3" max="3" width="45.7109375" style="154" customWidth="1"/>
    <col min="4" max="4" width="7.5703125" style="154" customWidth="1"/>
    <col min="5" max="8" width="18.28515625" style="68" customWidth="1"/>
    <col min="9" max="9" width="16.5703125" style="154" customWidth="1"/>
    <col min="10" max="256" width="9.140625" style="154"/>
    <col min="257" max="257" width="2.7109375" style="154" customWidth="1"/>
    <col min="258" max="258" width="21.7109375" style="154" customWidth="1"/>
    <col min="259" max="259" width="45.7109375" style="154" customWidth="1"/>
    <col min="260" max="260" width="7.5703125" style="154" customWidth="1"/>
    <col min="261" max="264" width="15.7109375" style="154" customWidth="1"/>
    <col min="265" max="512" width="9.140625" style="154"/>
    <col min="513" max="513" width="2.7109375" style="154" customWidth="1"/>
    <col min="514" max="514" width="21.7109375" style="154" customWidth="1"/>
    <col min="515" max="515" width="45.7109375" style="154" customWidth="1"/>
    <col min="516" max="516" width="7.5703125" style="154" customWidth="1"/>
    <col min="517" max="520" width="15.7109375" style="154" customWidth="1"/>
    <col min="521" max="768" width="9.140625" style="154"/>
    <col min="769" max="769" width="2.7109375" style="154" customWidth="1"/>
    <col min="770" max="770" width="21.7109375" style="154" customWidth="1"/>
    <col min="771" max="771" width="45.7109375" style="154" customWidth="1"/>
    <col min="772" max="772" width="7.5703125" style="154" customWidth="1"/>
    <col min="773" max="776" width="15.7109375" style="154" customWidth="1"/>
    <col min="777" max="1024" width="9.140625" style="154"/>
    <col min="1025" max="1025" width="2.7109375" style="154" customWidth="1"/>
    <col min="1026" max="1026" width="21.7109375" style="154" customWidth="1"/>
    <col min="1027" max="1027" width="45.7109375" style="154" customWidth="1"/>
    <col min="1028" max="1028" width="7.5703125" style="154" customWidth="1"/>
    <col min="1029" max="1032" width="15.7109375" style="154" customWidth="1"/>
    <col min="1033" max="1280" width="9.140625" style="154"/>
    <col min="1281" max="1281" width="2.7109375" style="154" customWidth="1"/>
    <col min="1282" max="1282" width="21.7109375" style="154" customWidth="1"/>
    <col min="1283" max="1283" width="45.7109375" style="154" customWidth="1"/>
    <col min="1284" max="1284" width="7.5703125" style="154" customWidth="1"/>
    <col min="1285" max="1288" width="15.7109375" style="154" customWidth="1"/>
    <col min="1289" max="1536" width="9.140625" style="154"/>
    <col min="1537" max="1537" width="2.7109375" style="154" customWidth="1"/>
    <col min="1538" max="1538" width="21.7109375" style="154" customWidth="1"/>
    <col min="1539" max="1539" width="45.7109375" style="154" customWidth="1"/>
    <col min="1540" max="1540" width="7.5703125" style="154" customWidth="1"/>
    <col min="1541" max="1544" width="15.7109375" style="154" customWidth="1"/>
    <col min="1545" max="1792" width="9.140625" style="154"/>
    <col min="1793" max="1793" width="2.7109375" style="154" customWidth="1"/>
    <col min="1794" max="1794" width="21.7109375" style="154" customWidth="1"/>
    <col min="1795" max="1795" width="45.7109375" style="154" customWidth="1"/>
    <col min="1796" max="1796" width="7.5703125" style="154" customWidth="1"/>
    <col min="1797" max="1800" width="15.7109375" style="154" customWidth="1"/>
    <col min="1801" max="2048" width="9.140625" style="154"/>
    <col min="2049" max="2049" width="2.7109375" style="154" customWidth="1"/>
    <col min="2050" max="2050" width="21.7109375" style="154" customWidth="1"/>
    <col min="2051" max="2051" width="45.7109375" style="154" customWidth="1"/>
    <col min="2052" max="2052" width="7.5703125" style="154" customWidth="1"/>
    <col min="2053" max="2056" width="15.7109375" style="154" customWidth="1"/>
    <col min="2057" max="2304" width="9.140625" style="154"/>
    <col min="2305" max="2305" width="2.7109375" style="154" customWidth="1"/>
    <col min="2306" max="2306" width="21.7109375" style="154" customWidth="1"/>
    <col min="2307" max="2307" width="45.7109375" style="154" customWidth="1"/>
    <col min="2308" max="2308" width="7.5703125" style="154" customWidth="1"/>
    <col min="2309" max="2312" width="15.7109375" style="154" customWidth="1"/>
    <col min="2313" max="2560" width="9.140625" style="154"/>
    <col min="2561" max="2561" width="2.7109375" style="154" customWidth="1"/>
    <col min="2562" max="2562" width="21.7109375" style="154" customWidth="1"/>
    <col min="2563" max="2563" width="45.7109375" style="154" customWidth="1"/>
    <col min="2564" max="2564" width="7.5703125" style="154" customWidth="1"/>
    <col min="2565" max="2568" width="15.7109375" style="154" customWidth="1"/>
    <col min="2569" max="2816" width="9.140625" style="154"/>
    <col min="2817" max="2817" width="2.7109375" style="154" customWidth="1"/>
    <col min="2818" max="2818" width="21.7109375" style="154" customWidth="1"/>
    <col min="2819" max="2819" width="45.7109375" style="154" customWidth="1"/>
    <col min="2820" max="2820" width="7.5703125" style="154" customWidth="1"/>
    <col min="2821" max="2824" width="15.7109375" style="154" customWidth="1"/>
    <col min="2825" max="3072" width="9.140625" style="154"/>
    <col min="3073" max="3073" width="2.7109375" style="154" customWidth="1"/>
    <col min="3074" max="3074" width="21.7109375" style="154" customWidth="1"/>
    <col min="3075" max="3075" width="45.7109375" style="154" customWidth="1"/>
    <col min="3076" max="3076" width="7.5703125" style="154" customWidth="1"/>
    <col min="3077" max="3080" width="15.7109375" style="154" customWidth="1"/>
    <col min="3081" max="3328" width="9.140625" style="154"/>
    <col min="3329" max="3329" width="2.7109375" style="154" customWidth="1"/>
    <col min="3330" max="3330" width="21.7109375" style="154" customWidth="1"/>
    <col min="3331" max="3331" width="45.7109375" style="154" customWidth="1"/>
    <col min="3332" max="3332" width="7.5703125" style="154" customWidth="1"/>
    <col min="3333" max="3336" width="15.7109375" style="154" customWidth="1"/>
    <col min="3337" max="3584" width="9.140625" style="154"/>
    <col min="3585" max="3585" width="2.7109375" style="154" customWidth="1"/>
    <col min="3586" max="3586" width="21.7109375" style="154" customWidth="1"/>
    <col min="3587" max="3587" width="45.7109375" style="154" customWidth="1"/>
    <col min="3588" max="3588" width="7.5703125" style="154" customWidth="1"/>
    <col min="3589" max="3592" width="15.7109375" style="154" customWidth="1"/>
    <col min="3593" max="3840" width="9.140625" style="154"/>
    <col min="3841" max="3841" width="2.7109375" style="154" customWidth="1"/>
    <col min="3842" max="3842" width="21.7109375" style="154" customWidth="1"/>
    <col min="3843" max="3843" width="45.7109375" style="154" customWidth="1"/>
    <col min="3844" max="3844" width="7.5703125" style="154" customWidth="1"/>
    <col min="3845" max="3848" width="15.7109375" style="154" customWidth="1"/>
    <col min="3849" max="4096" width="9.140625" style="154"/>
    <col min="4097" max="4097" width="2.7109375" style="154" customWidth="1"/>
    <col min="4098" max="4098" width="21.7109375" style="154" customWidth="1"/>
    <col min="4099" max="4099" width="45.7109375" style="154" customWidth="1"/>
    <col min="4100" max="4100" width="7.5703125" style="154" customWidth="1"/>
    <col min="4101" max="4104" width="15.7109375" style="154" customWidth="1"/>
    <col min="4105" max="4352" width="9.140625" style="154"/>
    <col min="4353" max="4353" width="2.7109375" style="154" customWidth="1"/>
    <col min="4354" max="4354" width="21.7109375" style="154" customWidth="1"/>
    <col min="4355" max="4355" width="45.7109375" style="154" customWidth="1"/>
    <col min="4356" max="4356" width="7.5703125" style="154" customWidth="1"/>
    <col min="4357" max="4360" width="15.7109375" style="154" customWidth="1"/>
    <col min="4361" max="4608" width="9.140625" style="154"/>
    <col min="4609" max="4609" width="2.7109375" style="154" customWidth="1"/>
    <col min="4610" max="4610" width="21.7109375" style="154" customWidth="1"/>
    <col min="4611" max="4611" width="45.7109375" style="154" customWidth="1"/>
    <col min="4612" max="4612" width="7.5703125" style="154" customWidth="1"/>
    <col min="4613" max="4616" width="15.7109375" style="154" customWidth="1"/>
    <col min="4617" max="4864" width="9.140625" style="154"/>
    <col min="4865" max="4865" width="2.7109375" style="154" customWidth="1"/>
    <col min="4866" max="4866" width="21.7109375" style="154" customWidth="1"/>
    <col min="4867" max="4867" width="45.7109375" style="154" customWidth="1"/>
    <col min="4868" max="4868" width="7.5703125" style="154" customWidth="1"/>
    <col min="4869" max="4872" width="15.7109375" style="154" customWidth="1"/>
    <col min="4873" max="5120" width="9.140625" style="154"/>
    <col min="5121" max="5121" width="2.7109375" style="154" customWidth="1"/>
    <col min="5122" max="5122" width="21.7109375" style="154" customWidth="1"/>
    <col min="5123" max="5123" width="45.7109375" style="154" customWidth="1"/>
    <col min="5124" max="5124" width="7.5703125" style="154" customWidth="1"/>
    <col min="5125" max="5128" width="15.7109375" style="154" customWidth="1"/>
    <col min="5129" max="5376" width="9.140625" style="154"/>
    <col min="5377" max="5377" width="2.7109375" style="154" customWidth="1"/>
    <col min="5378" max="5378" width="21.7109375" style="154" customWidth="1"/>
    <col min="5379" max="5379" width="45.7109375" style="154" customWidth="1"/>
    <col min="5380" max="5380" width="7.5703125" style="154" customWidth="1"/>
    <col min="5381" max="5384" width="15.7109375" style="154" customWidth="1"/>
    <col min="5385" max="5632" width="9.140625" style="154"/>
    <col min="5633" max="5633" width="2.7109375" style="154" customWidth="1"/>
    <col min="5634" max="5634" width="21.7109375" style="154" customWidth="1"/>
    <col min="5635" max="5635" width="45.7109375" style="154" customWidth="1"/>
    <col min="5636" max="5636" width="7.5703125" style="154" customWidth="1"/>
    <col min="5637" max="5640" width="15.7109375" style="154" customWidth="1"/>
    <col min="5641" max="5888" width="9.140625" style="154"/>
    <col min="5889" max="5889" width="2.7109375" style="154" customWidth="1"/>
    <col min="5890" max="5890" width="21.7109375" style="154" customWidth="1"/>
    <col min="5891" max="5891" width="45.7109375" style="154" customWidth="1"/>
    <col min="5892" max="5892" width="7.5703125" style="154" customWidth="1"/>
    <col min="5893" max="5896" width="15.7109375" style="154" customWidth="1"/>
    <col min="5897" max="6144" width="9.140625" style="154"/>
    <col min="6145" max="6145" width="2.7109375" style="154" customWidth="1"/>
    <col min="6146" max="6146" width="21.7109375" style="154" customWidth="1"/>
    <col min="6147" max="6147" width="45.7109375" style="154" customWidth="1"/>
    <col min="6148" max="6148" width="7.5703125" style="154" customWidth="1"/>
    <col min="6149" max="6152" width="15.7109375" style="154" customWidth="1"/>
    <col min="6153" max="6400" width="9.140625" style="154"/>
    <col min="6401" max="6401" width="2.7109375" style="154" customWidth="1"/>
    <col min="6402" max="6402" width="21.7109375" style="154" customWidth="1"/>
    <col min="6403" max="6403" width="45.7109375" style="154" customWidth="1"/>
    <col min="6404" max="6404" width="7.5703125" style="154" customWidth="1"/>
    <col min="6405" max="6408" width="15.7109375" style="154" customWidth="1"/>
    <col min="6409" max="6656" width="9.140625" style="154"/>
    <col min="6657" max="6657" width="2.7109375" style="154" customWidth="1"/>
    <col min="6658" max="6658" width="21.7109375" style="154" customWidth="1"/>
    <col min="6659" max="6659" width="45.7109375" style="154" customWidth="1"/>
    <col min="6660" max="6660" width="7.5703125" style="154" customWidth="1"/>
    <col min="6661" max="6664" width="15.7109375" style="154" customWidth="1"/>
    <col min="6665" max="6912" width="9.140625" style="154"/>
    <col min="6913" max="6913" width="2.7109375" style="154" customWidth="1"/>
    <col min="6914" max="6914" width="21.7109375" style="154" customWidth="1"/>
    <col min="6915" max="6915" width="45.7109375" style="154" customWidth="1"/>
    <col min="6916" max="6916" width="7.5703125" style="154" customWidth="1"/>
    <col min="6917" max="6920" width="15.7109375" style="154" customWidth="1"/>
    <col min="6921" max="7168" width="9.140625" style="154"/>
    <col min="7169" max="7169" width="2.7109375" style="154" customWidth="1"/>
    <col min="7170" max="7170" width="21.7109375" style="154" customWidth="1"/>
    <col min="7171" max="7171" width="45.7109375" style="154" customWidth="1"/>
    <col min="7172" max="7172" width="7.5703125" style="154" customWidth="1"/>
    <col min="7173" max="7176" width="15.7109375" style="154" customWidth="1"/>
    <col min="7177" max="7424" width="9.140625" style="154"/>
    <col min="7425" max="7425" width="2.7109375" style="154" customWidth="1"/>
    <col min="7426" max="7426" width="21.7109375" style="154" customWidth="1"/>
    <col min="7427" max="7427" width="45.7109375" style="154" customWidth="1"/>
    <col min="7428" max="7428" width="7.5703125" style="154" customWidth="1"/>
    <col min="7429" max="7432" width="15.7109375" style="154" customWidth="1"/>
    <col min="7433" max="7680" width="9.140625" style="154"/>
    <col min="7681" max="7681" width="2.7109375" style="154" customWidth="1"/>
    <col min="7682" max="7682" width="21.7109375" style="154" customWidth="1"/>
    <col min="7683" max="7683" width="45.7109375" style="154" customWidth="1"/>
    <col min="7684" max="7684" width="7.5703125" style="154" customWidth="1"/>
    <col min="7685" max="7688" width="15.7109375" style="154" customWidth="1"/>
    <col min="7689" max="7936" width="9.140625" style="154"/>
    <col min="7937" max="7937" width="2.7109375" style="154" customWidth="1"/>
    <col min="7938" max="7938" width="21.7109375" style="154" customWidth="1"/>
    <col min="7939" max="7939" width="45.7109375" style="154" customWidth="1"/>
    <col min="7940" max="7940" width="7.5703125" style="154" customWidth="1"/>
    <col min="7941" max="7944" width="15.7109375" style="154" customWidth="1"/>
    <col min="7945" max="8192" width="9.140625" style="154"/>
    <col min="8193" max="8193" width="2.7109375" style="154" customWidth="1"/>
    <col min="8194" max="8194" width="21.7109375" style="154" customWidth="1"/>
    <col min="8195" max="8195" width="45.7109375" style="154" customWidth="1"/>
    <col min="8196" max="8196" width="7.5703125" style="154" customWidth="1"/>
    <col min="8197" max="8200" width="15.7109375" style="154" customWidth="1"/>
    <col min="8201" max="8448" width="9.140625" style="154"/>
    <col min="8449" max="8449" width="2.7109375" style="154" customWidth="1"/>
    <col min="8450" max="8450" width="21.7109375" style="154" customWidth="1"/>
    <col min="8451" max="8451" width="45.7109375" style="154" customWidth="1"/>
    <col min="8452" max="8452" width="7.5703125" style="154" customWidth="1"/>
    <col min="8453" max="8456" width="15.7109375" style="154" customWidth="1"/>
    <col min="8457" max="8704" width="9.140625" style="154"/>
    <col min="8705" max="8705" width="2.7109375" style="154" customWidth="1"/>
    <col min="8706" max="8706" width="21.7109375" style="154" customWidth="1"/>
    <col min="8707" max="8707" width="45.7109375" style="154" customWidth="1"/>
    <col min="8708" max="8708" width="7.5703125" style="154" customWidth="1"/>
    <col min="8709" max="8712" width="15.7109375" style="154" customWidth="1"/>
    <col min="8713" max="8960" width="9.140625" style="154"/>
    <col min="8961" max="8961" width="2.7109375" style="154" customWidth="1"/>
    <col min="8962" max="8962" width="21.7109375" style="154" customWidth="1"/>
    <col min="8963" max="8963" width="45.7109375" style="154" customWidth="1"/>
    <col min="8964" max="8964" width="7.5703125" style="154" customWidth="1"/>
    <col min="8965" max="8968" width="15.7109375" style="154" customWidth="1"/>
    <col min="8969" max="9216" width="9.140625" style="154"/>
    <col min="9217" max="9217" width="2.7109375" style="154" customWidth="1"/>
    <col min="9218" max="9218" width="21.7109375" style="154" customWidth="1"/>
    <col min="9219" max="9219" width="45.7109375" style="154" customWidth="1"/>
    <col min="9220" max="9220" width="7.5703125" style="154" customWidth="1"/>
    <col min="9221" max="9224" width="15.7109375" style="154" customWidth="1"/>
    <col min="9225" max="9472" width="9.140625" style="154"/>
    <col min="9473" max="9473" width="2.7109375" style="154" customWidth="1"/>
    <col min="9474" max="9474" width="21.7109375" style="154" customWidth="1"/>
    <col min="9475" max="9475" width="45.7109375" style="154" customWidth="1"/>
    <col min="9476" max="9476" width="7.5703125" style="154" customWidth="1"/>
    <col min="9477" max="9480" width="15.7109375" style="154" customWidth="1"/>
    <col min="9481" max="9728" width="9.140625" style="154"/>
    <col min="9729" max="9729" width="2.7109375" style="154" customWidth="1"/>
    <col min="9730" max="9730" width="21.7109375" style="154" customWidth="1"/>
    <col min="9731" max="9731" width="45.7109375" style="154" customWidth="1"/>
    <col min="9732" max="9732" width="7.5703125" style="154" customWidth="1"/>
    <col min="9733" max="9736" width="15.7109375" style="154" customWidth="1"/>
    <col min="9737" max="9984" width="9.140625" style="154"/>
    <col min="9985" max="9985" width="2.7109375" style="154" customWidth="1"/>
    <col min="9986" max="9986" width="21.7109375" style="154" customWidth="1"/>
    <col min="9987" max="9987" width="45.7109375" style="154" customWidth="1"/>
    <col min="9988" max="9988" width="7.5703125" style="154" customWidth="1"/>
    <col min="9989" max="9992" width="15.7109375" style="154" customWidth="1"/>
    <col min="9993" max="10240" width="9.140625" style="154"/>
    <col min="10241" max="10241" width="2.7109375" style="154" customWidth="1"/>
    <col min="10242" max="10242" width="21.7109375" style="154" customWidth="1"/>
    <col min="10243" max="10243" width="45.7109375" style="154" customWidth="1"/>
    <col min="10244" max="10244" width="7.5703125" style="154" customWidth="1"/>
    <col min="10245" max="10248" width="15.7109375" style="154" customWidth="1"/>
    <col min="10249" max="10496" width="9.140625" style="154"/>
    <col min="10497" max="10497" width="2.7109375" style="154" customWidth="1"/>
    <col min="10498" max="10498" width="21.7109375" style="154" customWidth="1"/>
    <col min="10499" max="10499" width="45.7109375" style="154" customWidth="1"/>
    <col min="10500" max="10500" width="7.5703125" style="154" customWidth="1"/>
    <col min="10501" max="10504" width="15.7109375" style="154" customWidth="1"/>
    <col min="10505" max="10752" width="9.140625" style="154"/>
    <col min="10753" max="10753" width="2.7109375" style="154" customWidth="1"/>
    <col min="10754" max="10754" width="21.7109375" style="154" customWidth="1"/>
    <col min="10755" max="10755" width="45.7109375" style="154" customWidth="1"/>
    <col min="10756" max="10756" width="7.5703125" style="154" customWidth="1"/>
    <col min="10757" max="10760" width="15.7109375" style="154" customWidth="1"/>
    <col min="10761" max="11008" width="9.140625" style="154"/>
    <col min="11009" max="11009" width="2.7109375" style="154" customWidth="1"/>
    <col min="11010" max="11010" width="21.7109375" style="154" customWidth="1"/>
    <col min="11011" max="11011" width="45.7109375" style="154" customWidth="1"/>
    <col min="11012" max="11012" width="7.5703125" style="154" customWidth="1"/>
    <col min="11013" max="11016" width="15.7109375" style="154" customWidth="1"/>
    <col min="11017" max="11264" width="9.140625" style="154"/>
    <col min="11265" max="11265" width="2.7109375" style="154" customWidth="1"/>
    <col min="11266" max="11266" width="21.7109375" style="154" customWidth="1"/>
    <col min="11267" max="11267" width="45.7109375" style="154" customWidth="1"/>
    <col min="11268" max="11268" width="7.5703125" style="154" customWidth="1"/>
    <col min="11269" max="11272" width="15.7109375" style="154" customWidth="1"/>
    <col min="11273" max="11520" width="9.140625" style="154"/>
    <col min="11521" max="11521" width="2.7109375" style="154" customWidth="1"/>
    <col min="11522" max="11522" width="21.7109375" style="154" customWidth="1"/>
    <col min="11523" max="11523" width="45.7109375" style="154" customWidth="1"/>
    <col min="11524" max="11524" width="7.5703125" style="154" customWidth="1"/>
    <col min="11525" max="11528" width="15.7109375" style="154" customWidth="1"/>
    <col min="11529" max="11776" width="9.140625" style="154"/>
    <col min="11777" max="11777" width="2.7109375" style="154" customWidth="1"/>
    <col min="11778" max="11778" width="21.7109375" style="154" customWidth="1"/>
    <col min="11779" max="11779" width="45.7109375" style="154" customWidth="1"/>
    <col min="11780" max="11780" width="7.5703125" style="154" customWidth="1"/>
    <col min="11781" max="11784" width="15.7109375" style="154" customWidth="1"/>
    <col min="11785" max="12032" width="9.140625" style="154"/>
    <col min="12033" max="12033" width="2.7109375" style="154" customWidth="1"/>
    <col min="12034" max="12034" width="21.7109375" style="154" customWidth="1"/>
    <col min="12035" max="12035" width="45.7109375" style="154" customWidth="1"/>
    <col min="12036" max="12036" width="7.5703125" style="154" customWidth="1"/>
    <col min="12037" max="12040" width="15.7109375" style="154" customWidth="1"/>
    <col min="12041" max="12288" width="9.140625" style="154"/>
    <col min="12289" max="12289" width="2.7109375" style="154" customWidth="1"/>
    <col min="12290" max="12290" width="21.7109375" style="154" customWidth="1"/>
    <col min="12291" max="12291" width="45.7109375" style="154" customWidth="1"/>
    <col min="12292" max="12292" width="7.5703125" style="154" customWidth="1"/>
    <col min="12293" max="12296" width="15.7109375" style="154" customWidth="1"/>
    <col min="12297" max="12544" width="9.140625" style="154"/>
    <col min="12545" max="12545" width="2.7109375" style="154" customWidth="1"/>
    <col min="12546" max="12546" width="21.7109375" style="154" customWidth="1"/>
    <col min="12547" max="12547" width="45.7109375" style="154" customWidth="1"/>
    <col min="12548" max="12548" width="7.5703125" style="154" customWidth="1"/>
    <col min="12549" max="12552" width="15.7109375" style="154" customWidth="1"/>
    <col min="12553" max="12800" width="9.140625" style="154"/>
    <col min="12801" max="12801" width="2.7109375" style="154" customWidth="1"/>
    <col min="12802" max="12802" width="21.7109375" style="154" customWidth="1"/>
    <col min="12803" max="12803" width="45.7109375" style="154" customWidth="1"/>
    <col min="12804" max="12804" width="7.5703125" style="154" customWidth="1"/>
    <col min="12805" max="12808" width="15.7109375" style="154" customWidth="1"/>
    <col min="12809" max="13056" width="9.140625" style="154"/>
    <col min="13057" max="13057" width="2.7109375" style="154" customWidth="1"/>
    <col min="13058" max="13058" width="21.7109375" style="154" customWidth="1"/>
    <col min="13059" max="13059" width="45.7109375" style="154" customWidth="1"/>
    <col min="13060" max="13060" width="7.5703125" style="154" customWidth="1"/>
    <col min="13061" max="13064" width="15.7109375" style="154" customWidth="1"/>
    <col min="13065" max="13312" width="9.140625" style="154"/>
    <col min="13313" max="13313" width="2.7109375" style="154" customWidth="1"/>
    <col min="13314" max="13314" width="21.7109375" style="154" customWidth="1"/>
    <col min="13315" max="13315" width="45.7109375" style="154" customWidth="1"/>
    <col min="13316" max="13316" width="7.5703125" style="154" customWidth="1"/>
    <col min="13317" max="13320" width="15.7109375" style="154" customWidth="1"/>
    <col min="13321" max="13568" width="9.140625" style="154"/>
    <col min="13569" max="13569" width="2.7109375" style="154" customWidth="1"/>
    <col min="13570" max="13570" width="21.7109375" style="154" customWidth="1"/>
    <col min="13571" max="13571" width="45.7109375" style="154" customWidth="1"/>
    <col min="13572" max="13572" width="7.5703125" style="154" customWidth="1"/>
    <col min="13573" max="13576" width="15.7109375" style="154" customWidth="1"/>
    <col min="13577" max="13824" width="9.140625" style="154"/>
    <col min="13825" max="13825" width="2.7109375" style="154" customWidth="1"/>
    <col min="13826" max="13826" width="21.7109375" style="154" customWidth="1"/>
    <col min="13827" max="13827" width="45.7109375" style="154" customWidth="1"/>
    <col min="13828" max="13828" width="7.5703125" style="154" customWidth="1"/>
    <col min="13829" max="13832" width="15.7109375" style="154" customWidth="1"/>
    <col min="13833" max="14080" width="9.140625" style="154"/>
    <col min="14081" max="14081" width="2.7109375" style="154" customWidth="1"/>
    <col min="14082" max="14082" width="21.7109375" style="154" customWidth="1"/>
    <col min="14083" max="14083" width="45.7109375" style="154" customWidth="1"/>
    <col min="14084" max="14084" width="7.5703125" style="154" customWidth="1"/>
    <col min="14085" max="14088" width="15.7109375" style="154" customWidth="1"/>
    <col min="14089" max="14336" width="9.140625" style="154"/>
    <col min="14337" max="14337" width="2.7109375" style="154" customWidth="1"/>
    <col min="14338" max="14338" width="21.7109375" style="154" customWidth="1"/>
    <col min="14339" max="14339" width="45.7109375" style="154" customWidth="1"/>
    <col min="14340" max="14340" width="7.5703125" style="154" customWidth="1"/>
    <col min="14341" max="14344" width="15.7109375" style="154" customWidth="1"/>
    <col min="14345" max="14592" width="9.140625" style="154"/>
    <col min="14593" max="14593" width="2.7109375" style="154" customWidth="1"/>
    <col min="14594" max="14594" width="21.7109375" style="154" customWidth="1"/>
    <col min="14595" max="14595" width="45.7109375" style="154" customWidth="1"/>
    <col min="14596" max="14596" width="7.5703125" style="154" customWidth="1"/>
    <col min="14597" max="14600" width="15.7109375" style="154" customWidth="1"/>
    <col min="14601" max="14848" width="9.140625" style="154"/>
    <col min="14849" max="14849" width="2.7109375" style="154" customWidth="1"/>
    <col min="14850" max="14850" width="21.7109375" style="154" customWidth="1"/>
    <col min="14851" max="14851" width="45.7109375" style="154" customWidth="1"/>
    <col min="14852" max="14852" width="7.5703125" style="154" customWidth="1"/>
    <col min="14853" max="14856" width="15.7109375" style="154" customWidth="1"/>
    <col min="14857" max="15104" width="9.140625" style="154"/>
    <col min="15105" max="15105" width="2.7109375" style="154" customWidth="1"/>
    <col min="15106" max="15106" width="21.7109375" style="154" customWidth="1"/>
    <col min="15107" max="15107" width="45.7109375" style="154" customWidth="1"/>
    <col min="15108" max="15108" width="7.5703125" style="154" customWidth="1"/>
    <col min="15109" max="15112" width="15.7109375" style="154" customWidth="1"/>
    <col min="15113" max="15360" width="9.140625" style="154"/>
    <col min="15361" max="15361" width="2.7109375" style="154" customWidth="1"/>
    <col min="15362" max="15362" width="21.7109375" style="154" customWidth="1"/>
    <col min="15363" max="15363" width="45.7109375" style="154" customWidth="1"/>
    <col min="15364" max="15364" width="7.5703125" style="154" customWidth="1"/>
    <col min="15365" max="15368" width="15.7109375" style="154" customWidth="1"/>
    <col min="15369" max="15616" width="9.140625" style="154"/>
    <col min="15617" max="15617" width="2.7109375" style="154" customWidth="1"/>
    <col min="15618" max="15618" width="21.7109375" style="154" customWidth="1"/>
    <col min="15619" max="15619" width="45.7109375" style="154" customWidth="1"/>
    <col min="15620" max="15620" width="7.5703125" style="154" customWidth="1"/>
    <col min="15621" max="15624" width="15.7109375" style="154" customWidth="1"/>
    <col min="15625" max="15872" width="9.140625" style="154"/>
    <col min="15873" max="15873" width="2.7109375" style="154" customWidth="1"/>
    <col min="15874" max="15874" width="21.7109375" style="154" customWidth="1"/>
    <col min="15875" max="15875" width="45.7109375" style="154" customWidth="1"/>
    <col min="15876" max="15876" width="7.5703125" style="154" customWidth="1"/>
    <col min="15877" max="15880" width="15.7109375" style="154" customWidth="1"/>
    <col min="15881" max="16128" width="9.140625" style="154"/>
    <col min="16129" max="16129" width="2.7109375" style="154" customWidth="1"/>
    <col min="16130" max="16130" width="21.7109375" style="154" customWidth="1"/>
    <col min="16131" max="16131" width="45.7109375" style="154" customWidth="1"/>
    <col min="16132" max="16132" width="7.5703125" style="154" customWidth="1"/>
    <col min="16133" max="16136" width="15.7109375" style="154" customWidth="1"/>
    <col min="16137" max="16384" width="9.140625" style="154"/>
  </cols>
  <sheetData>
    <row r="1" spans="1:12" ht="12.75" customHeight="1" x14ac:dyDescent="0.2">
      <c r="H1" s="166"/>
      <c r="I1" s="166" t="s">
        <v>578</v>
      </c>
    </row>
    <row r="2" spans="1:12" ht="17.25" customHeight="1" x14ac:dyDescent="0.2">
      <c r="B2" s="567" t="s">
        <v>765</v>
      </c>
      <c r="C2" s="567"/>
      <c r="D2" s="567"/>
      <c r="E2" s="567"/>
      <c r="F2" s="567"/>
      <c r="G2" s="567"/>
      <c r="H2" s="567"/>
      <c r="I2" s="567"/>
    </row>
    <row r="3" spans="1:12" ht="12" customHeight="1" thickBot="1" x14ac:dyDescent="0.25">
      <c r="E3" s="154"/>
      <c r="F3" s="154"/>
      <c r="G3" s="154"/>
      <c r="H3" s="155"/>
      <c r="I3" s="155" t="s">
        <v>128</v>
      </c>
    </row>
    <row r="4" spans="1:12" ht="24" customHeight="1" x14ac:dyDescent="0.2">
      <c r="B4" s="568" t="s">
        <v>60</v>
      </c>
      <c r="C4" s="570" t="s">
        <v>61</v>
      </c>
      <c r="D4" s="572" t="s">
        <v>84</v>
      </c>
      <c r="E4" s="542" t="s">
        <v>727</v>
      </c>
      <c r="F4" s="544" t="s">
        <v>754</v>
      </c>
      <c r="G4" s="553" t="s">
        <v>766</v>
      </c>
      <c r="H4" s="554"/>
      <c r="I4" s="551" t="s">
        <v>757</v>
      </c>
    </row>
    <row r="5" spans="1:12" ht="28.5" customHeight="1" x14ac:dyDescent="0.2">
      <c r="B5" s="569"/>
      <c r="C5" s="571"/>
      <c r="D5" s="573"/>
      <c r="E5" s="543"/>
      <c r="F5" s="545"/>
      <c r="G5" s="215" t="s">
        <v>67</v>
      </c>
      <c r="H5" s="252" t="s">
        <v>46</v>
      </c>
      <c r="I5" s="552"/>
    </row>
    <row r="6" spans="1:12" ht="12.75" customHeight="1" thickBot="1" x14ac:dyDescent="0.25">
      <c r="B6" s="162">
        <v>1</v>
      </c>
      <c r="C6" s="163">
        <v>2</v>
      </c>
      <c r="D6" s="254">
        <v>3</v>
      </c>
      <c r="E6" s="421">
        <v>4</v>
      </c>
      <c r="F6" s="422">
        <v>5</v>
      </c>
      <c r="G6" s="423">
        <v>6</v>
      </c>
      <c r="H6" s="424">
        <v>7</v>
      </c>
      <c r="I6" s="428">
        <v>8</v>
      </c>
    </row>
    <row r="7" spans="1:12" ht="20.100000000000001" customHeight="1" x14ac:dyDescent="0.2">
      <c r="B7" s="167"/>
      <c r="C7" s="168" t="s">
        <v>62</v>
      </c>
      <c r="D7" s="420"/>
      <c r="E7" s="429"/>
      <c r="F7" s="430"/>
      <c r="G7" s="430"/>
      <c r="H7" s="430"/>
      <c r="I7" s="169"/>
    </row>
    <row r="8" spans="1:12" ht="20.100000000000001" customHeight="1" x14ac:dyDescent="0.2">
      <c r="A8" s="170"/>
      <c r="B8" s="171" t="s">
        <v>278</v>
      </c>
      <c r="C8" s="168" t="s">
        <v>279</v>
      </c>
      <c r="D8" s="425" t="s">
        <v>280</v>
      </c>
      <c r="E8" s="431"/>
      <c r="F8" s="417"/>
      <c r="G8" s="417"/>
      <c r="H8" s="418"/>
      <c r="I8" s="172" t="str">
        <f>IFERROR(H8/G8,"  ")</f>
        <v xml:space="preserve">  </v>
      </c>
    </row>
    <row r="9" spans="1:12" ht="20.100000000000001" customHeight="1" x14ac:dyDescent="0.2">
      <c r="A9" s="170"/>
      <c r="B9" s="560"/>
      <c r="C9" s="173" t="s">
        <v>281</v>
      </c>
      <c r="D9" s="561" t="s">
        <v>282</v>
      </c>
      <c r="E9" s="562">
        <f>E11+E18+E27+E28+E39</f>
        <v>101919</v>
      </c>
      <c r="F9" s="559">
        <f t="shared" ref="F9:H9" si="0">F11+F18+F27+F28+F39</f>
        <v>121624</v>
      </c>
      <c r="G9" s="559">
        <f t="shared" si="0"/>
        <v>114820</v>
      </c>
      <c r="H9" s="559">
        <f t="shared" si="0"/>
        <v>102667</v>
      </c>
      <c r="I9" s="555">
        <f t="shared" ref="I9:I72" si="1">IFERROR(H9/G9,"  ")</f>
        <v>0.89415607037101552</v>
      </c>
    </row>
    <row r="10" spans="1:12" ht="13.5" customHeight="1" x14ac:dyDescent="0.2">
      <c r="A10" s="170"/>
      <c r="B10" s="560"/>
      <c r="C10" s="174" t="s">
        <v>283</v>
      </c>
      <c r="D10" s="561"/>
      <c r="E10" s="563"/>
      <c r="F10" s="559"/>
      <c r="G10" s="559"/>
      <c r="H10" s="559"/>
      <c r="I10" s="556" t="str">
        <f t="shared" si="1"/>
        <v xml:space="preserve">  </v>
      </c>
    </row>
    <row r="11" spans="1:12" ht="20.100000000000001" customHeight="1" x14ac:dyDescent="0.2">
      <c r="A11" s="170"/>
      <c r="B11" s="560" t="s">
        <v>284</v>
      </c>
      <c r="C11" s="175" t="s">
        <v>285</v>
      </c>
      <c r="D11" s="561" t="s">
        <v>286</v>
      </c>
      <c r="E11" s="562">
        <f>E13+E14+E15+E16+E17</f>
        <v>3645</v>
      </c>
      <c r="F11" s="559">
        <f t="shared" ref="F11:H11" si="2">F13+F14+F15+F16+F17</f>
        <v>3800</v>
      </c>
      <c r="G11" s="559">
        <f t="shared" si="2"/>
        <v>3850</v>
      </c>
      <c r="H11" s="559">
        <f t="shared" si="2"/>
        <v>3645</v>
      </c>
      <c r="I11" s="555">
        <f t="shared" si="1"/>
        <v>0.94675324675324679</v>
      </c>
      <c r="L11" s="156"/>
    </row>
    <row r="12" spans="1:12" ht="12.75" customHeight="1" x14ac:dyDescent="0.2">
      <c r="A12" s="170"/>
      <c r="B12" s="560"/>
      <c r="C12" s="176" t="s">
        <v>287</v>
      </c>
      <c r="D12" s="561"/>
      <c r="E12" s="563"/>
      <c r="F12" s="559"/>
      <c r="G12" s="559"/>
      <c r="H12" s="559"/>
      <c r="I12" s="556" t="str">
        <f t="shared" si="1"/>
        <v xml:space="preserve">  </v>
      </c>
    </row>
    <row r="13" spans="1:12" ht="20.100000000000001" customHeight="1" x14ac:dyDescent="0.2">
      <c r="A13" s="170"/>
      <c r="B13" s="171" t="s">
        <v>85</v>
      </c>
      <c r="C13" s="177" t="s">
        <v>129</v>
      </c>
      <c r="D13" s="425" t="s">
        <v>288</v>
      </c>
      <c r="E13" s="432"/>
      <c r="F13" s="419"/>
      <c r="G13" s="419"/>
      <c r="H13" s="419"/>
      <c r="I13" s="414" t="str">
        <f t="shared" si="1"/>
        <v xml:space="preserve">  </v>
      </c>
    </row>
    <row r="14" spans="1:12" ht="25.5" customHeight="1" x14ac:dyDescent="0.2">
      <c r="A14" s="170"/>
      <c r="B14" s="171" t="s">
        <v>289</v>
      </c>
      <c r="C14" s="177" t="s">
        <v>290</v>
      </c>
      <c r="D14" s="425" t="s">
        <v>291</v>
      </c>
      <c r="E14" s="432">
        <v>3645</v>
      </c>
      <c r="F14" s="419">
        <v>3800</v>
      </c>
      <c r="G14" s="419">
        <v>3850</v>
      </c>
      <c r="H14" s="419">
        <v>3645</v>
      </c>
      <c r="I14" s="414">
        <f t="shared" si="1"/>
        <v>0.94675324675324679</v>
      </c>
    </row>
    <row r="15" spans="1:12" ht="20.100000000000001" customHeight="1" x14ac:dyDescent="0.2">
      <c r="A15" s="170"/>
      <c r="B15" s="171" t="s">
        <v>93</v>
      </c>
      <c r="C15" s="177" t="s">
        <v>292</v>
      </c>
      <c r="D15" s="425" t="s">
        <v>293</v>
      </c>
      <c r="E15" s="432"/>
      <c r="F15" s="419"/>
      <c r="G15" s="419"/>
      <c r="H15" s="419"/>
      <c r="I15" s="414" t="str">
        <f t="shared" si="1"/>
        <v xml:space="preserve">  </v>
      </c>
    </row>
    <row r="16" spans="1:12" ht="25.5" customHeight="1" x14ac:dyDescent="0.2">
      <c r="A16" s="170"/>
      <c r="B16" s="171" t="s">
        <v>294</v>
      </c>
      <c r="C16" s="177" t="s">
        <v>295</v>
      </c>
      <c r="D16" s="425" t="s">
        <v>296</v>
      </c>
      <c r="E16" s="432"/>
      <c r="F16" s="419"/>
      <c r="G16" s="419"/>
      <c r="H16" s="419"/>
      <c r="I16" s="414" t="str">
        <f t="shared" si="1"/>
        <v xml:space="preserve">  </v>
      </c>
    </row>
    <row r="17" spans="1:9" ht="20.100000000000001" customHeight="1" x14ac:dyDescent="0.2">
      <c r="A17" s="170"/>
      <c r="B17" s="171" t="s">
        <v>94</v>
      </c>
      <c r="C17" s="177" t="s">
        <v>297</v>
      </c>
      <c r="D17" s="425" t="s">
        <v>298</v>
      </c>
      <c r="E17" s="432"/>
      <c r="F17" s="419"/>
      <c r="G17" s="419"/>
      <c r="H17" s="419"/>
      <c r="I17" s="414" t="str">
        <f t="shared" si="1"/>
        <v xml:space="preserve">  </v>
      </c>
    </row>
    <row r="18" spans="1:9" ht="20.100000000000001" customHeight="1" x14ac:dyDescent="0.2">
      <c r="A18" s="170"/>
      <c r="B18" s="560" t="s">
        <v>299</v>
      </c>
      <c r="C18" s="175" t="s">
        <v>300</v>
      </c>
      <c r="D18" s="561" t="s">
        <v>301</v>
      </c>
      <c r="E18" s="562">
        <f>E20+E21+E22+E23+E24+E25+E26</f>
        <v>97867</v>
      </c>
      <c r="F18" s="559">
        <f t="shared" ref="F18:H18" si="3">F20+F21+F22+F23+F24+F25+F26</f>
        <v>117417</v>
      </c>
      <c r="G18" s="559">
        <f t="shared" si="3"/>
        <v>110563</v>
      </c>
      <c r="H18" s="559">
        <f t="shared" si="3"/>
        <v>98615</v>
      </c>
      <c r="I18" s="555">
        <f t="shared" si="1"/>
        <v>0.89193491493537624</v>
      </c>
    </row>
    <row r="19" spans="1:9" ht="12.75" customHeight="1" x14ac:dyDescent="0.2">
      <c r="A19" s="170"/>
      <c r="B19" s="560"/>
      <c r="C19" s="176" t="s">
        <v>302</v>
      </c>
      <c r="D19" s="561"/>
      <c r="E19" s="563"/>
      <c r="F19" s="559"/>
      <c r="G19" s="559"/>
      <c r="H19" s="559"/>
      <c r="I19" s="556" t="str">
        <f t="shared" si="1"/>
        <v xml:space="preserve">  </v>
      </c>
    </row>
    <row r="20" spans="1:9" ht="20.100000000000001" customHeight="1" x14ac:dyDescent="0.2">
      <c r="A20" s="170"/>
      <c r="B20" s="171" t="s">
        <v>303</v>
      </c>
      <c r="C20" s="177" t="s">
        <v>304</v>
      </c>
      <c r="D20" s="425" t="s">
        <v>305</v>
      </c>
      <c r="E20" s="432">
        <v>18646</v>
      </c>
      <c r="F20" s="419">
        <v>13042</v>
      </c>
      <c r="G20" s="419">
        <v>13238</v>
      </c>
      <c r="H20" s="419">
        <v>18969</v>
      </c>
      <c r="I20" s="414">
        <f t="shared" si="1"/>
        <v>1.4329203807221635</v>
      </c>
    </row>
    <row r="21" spans="1:9" ht="20.100000000000001" customHeight="1" x14ac:dyDescent="0.2">
      <c r="B21" s="178" t="s">
        <v>95</v>
      </c>
      <c r="C21" s="177" t="s">
        <v>306</v>
      </c>
      <c r="D21" s="425" t="s">
        <v>307</v>
      </c>
      <c r="E21" s="432">
        <v>65983</v>
      </c>
      <c r="F21" s="419">
        <v>89000</v>
      </c>
      <c r="G21" s="419">
        <v>82000</v>
      </c>
      <c r="H21" s="419">
        <v>66706</v>
      </c>
      <c r="I21" s="414">
        <f t="shared" si="1"/>
        <v>0.81348780487804873</v>
      </c>
    </row>
    <row r="22" spans="1:9" ht="20.100000000000001" customHeight="1" x14ac:dyDescent="0.2">
      <c r="B22" s="178" t="s">
        <v>96</v>
      </c>
      <c r="C22" s="177" t="s">
        <v>308</v>
      </c>
      <c r="D22" s="425" t="s">
        <v>309</v>
      </c>
      <c r="E22" s="432"/>
      <c r="F22" s="419">
        <v>1750</v>
      </c>
      <c r="G22" s="419">
        <v>1900</v>
      </c>
      <c r="H22" s="419"/>
      <c r="I22" s="414"/>
    </row>
    <row r="23" spans="1:9" ht="25.5" customHeight="1" x14ac:dyDescent="0.2">
      <c r="B23" s="178" t="s">
        <v>310</v>
      </c>
      <c r="C23" s="177" t="s">
        <v>311</v>
      </c>
      <c r="D23" s="425" t="s">
        <v>312</v>
      </c>
      <c r="E23" s="432">
        <v>6025</v>
      </c>
      <c r="F23" s="419">
        <v>6025</v>
      </c>
      <c r="G23" s="419">
        <v>6025</v>
      </c>
      <c r="H23" s="419">
        <v>6025</v>
      </c>
      <c r="I23" s="414">
        <f t="shared" si="1"/>
        <v>1</v>
      </c>
    </row>
    <row r="24" spans="1:9" ht="25.5" customHeight="1" x14ac:dyDescent="0.2">
      <c r="B24" s="178" t="s">
        <v>313</v>
      </c>
      <c r="C24" s="177" t="s">
        <v>314</v>
      </c>
      <c r="D24" s="425" t="s">
        <v>315</v>
      </c>
      <c r="E24" s="432">
        <v>7213</v>
      </c>
      <c r="F24" s="419">
        <v>7600</v>
      </c>
      <c r="G24" s="419">
        <v>7400</v>
      </c>
      <c r="H24" s="419">
        <v>6915</v>
      </c>
      <c r="I24" s="414">
        <f t="shared" si="1"/>
        <v>0.93445945945945941</v>
      </c>
    </row>
    <row r="25" spans="1:9" ht="25.5" customHeight="1" x14ac:dyDescent="0.2">
      <c r="B25" s="178" t="s">
        <v>316</v>
      </c>
      <c r="C25" s="177" t="s">
        <v>317</v>
      </c>
      <c r="D25" s="425" t="s">
        <v>318</v>
      </c>
      <c r="E25" s="432"/>
      <c r="F25" s="419"/>
      <c r="G25" s="419"/>
      <c r="H25" s="419"/>
      <c r="I25" s="414" t="str">
        <f t="shared" si="1"/>
        <v xml:space="preserve">  </v>
      </c>
    </row>
    <row r="26" spans="1:9" ht="25.5" customHeight="1" x14ac:dyDescent="0.2">
      <c r="B26" s="178" t="s">
        <v>316</v>
      </c>
      <c r="C26" s="177" t="s">
        <v>319</v>
      </c>
      <c r="D26" s="425" t="s">
        <v>320</v>
      </c>
      <c r="E26" s="432"/>
      <c r="F26" s="419"/>
      <c r="G26" s="419"/>
      <c r="H26" s="419"/>
      <c r="I26" s="414" t="str">
        <f t="shared" si="1"/>
        <v xml:space="preserve">  </v>
      </c>
    </row>
    <row r="27" spans="1:9" ht="20.100000000000001" customHeight="1" x14ac:dyDescent="0.2">
      <c r="A27" s="170"/>
      <c r="B27" s="171" t="s">
        <v>321</v>
      </c>
      <c r="C27" s="177" t="s">
        <v>322</v>
      </c>
      <c r="D27" s="425" t="s">
        <v>323</v>
      </c>
      <c r="E27" s="432"/>
      <c r="F27" s="419"/>
      <c r="G27" s="419"/>
      <c r="H27" s="419"/>
      <c r="I27" s="414" t="str">
        <f t="shared" si="1"/>
        <v xml:space="preserve">  </v>
      </c>
    </row>
    <row r="28" spans="1:9" ht="25.5" customHeight="1" x14ac:dyDescent="0.2">
      <c r="A28" s="170"/>
      <c r="B28" s="560" t="s">
        <v>324</v>
      </c>
      <c r="C28" s="175" t="s">
        <v>325</v>
      </c>
      <c r="D28" s="561" t="s">
        <v>326</v>
      </c>
      <c r="E28" s="562">
        <f>E30+E31+E32+E33+E35+E36+E37+E38</f>
        <v>407</v>
      </c>
      <c r="F28" s="559">
        <f t="shared" ref="F28:H28" si="4">F30+F31+F32+F33+F35+F36+F37+F38</f>
        <v>407</v>
      </c>
      <c r="G28" s="559">
        <f t="shared" si="4"/>
        <v>407</v>
      </c>
      <c r="H28" s="559">
        <f t="shared" si="4"/>
        <v>407</v>
      </c>
      <c r="I28" s="555">
        <f t="shared" si="1"/>
        <v>1</v>
      </c>
    </row>
    <row r="29" spans="1:9" ht="22.5" customHeight="1" x14ac:dyDescent="0.2">
      <c r="A29" s="170"/>
      <c r="B29" s="560"/>
      <c r="C29" s="176" t="s">
        <v>327</v>
      </c>
      <c r="D29" s="561"/>
      <c r="E29" s="563"/>
      <c r="F29" s="559"/>
      <c r="G29" s="559"/>
      <c r="H29" s="559"/>
      <c r="I29" s="556" t="str">
        <f t="shared" si="1"/>
        <v xml:space="preserve">  </v>
      </c>
    </row>
    <row r="30" spans="1:9" ht="25.5" customHeight="1" x14ac:dyDescent="0.2">
      <c r="A30" s="170"/>
      <c r="B30" s="171" t="s">
        <v>328</v>
      </c>
      <c r="C30" s="177" t="s">
        <v>329</v>
      </c>
      <c r="D30" s="425" t="s">
        <v>330</v>
      </c>
      <c r="E30" s="432">
        <v>407</v>
      </c>
      <c r="F30" s="419">
        <v>407</v>
      </c>
      <c r="G30" s="419">
        <v>407</v>
      </c>
      <c r="H30" s="419">
        <v>407</v>
      </c>
      <c r="I30" s="414">
        <f t="shared" si="1"/>
        <v>1</v>
      </c>
    </row>
    <row r="31" spans="1:9" ht="25.5" customHeight="1" x14ac:dyDescent="0.2">
      <c r="B31" s="178" t="s">
        <v>331</v>
      </c>
      <c r="C31" s="177" t="s">
        <v>332</v>
      </c>
      <c r="D31" s="425" t="s">
        <v>333</v>
      </c>
      <c r="E31" s="432"/>
      <c r="F31" s="419"/>
      <c r="G31" s="419"/>
      <c r="H31" s="419"/>
      <c r="I31" s="414" t="str">
        <f t="shared" si="1"/>
        <v xml:space="preserve">  </v>
      </c>
    </row>
    <row r="32" spans="1:9" ht="35.25" customHeight="1" x14ac:dyDescent="0.2">
      <c r="B32" s="178" t="s">
        <v>334</v>
      </c>
      <c r="C32" s="177" t="s">
        <v>335</v>
      </c>
      <c r="D32" s="425" t="s">
        <v>336</v>
      </c>
      <c r="E32" s="432"/>
      <c r="F32" s="419"/>
      <c r="G32" s="419"/>
      <c r="H32" s="419"/>
      <c r="I32" s="414" t="str">
        <f t="shared" si="1"/>
        <v xml:space="preserve">  </v>
      </c>
    </row>
    <row r="33" spans="1:11" ht="35.25" customHeight="1" x14ac:dyDescent="0.2">
      <c r="B33" s="178" t="s">
        <v>337</v>
      </c>
      <c r="C33" s="177" t="s">
        <v>338</v>
      </c>
      <c r="D33" s="425" t="s">
        <v>339</v>
      </c>
      <c r="E33" s="432"/>
      <c r="F33" s="419"/>
      <c r="G33" s="419"/>
      <c r="H33" s="419"/>
      <c r="I33" s="414" t="str">
        <f t="shared" si="1"/>
        <v xml:space="preserve">  </v>
      </c>
    </row>
    <row r="34" spans="1:11" ht="25.5" customHeight="1" x14ac:dyDescent="0.2">
      <c r="B34" s="178" t="s">
        <v>340</v>
      </c>
      <c r="C34" s="177" t="s">
        <v>341</v>
      </c>
      <c r="D34" s="425" t="s">
        <v>342</v>
      </c>
      <c r="E34" s="432"/>
      <c r="F34" s="419"/>
      <c r="G34" s="419"/>
      <c r="H34" s="419"/>
      <c r="I34" s="414" t="str">
        <f t="shared" si="1"/>
        <v xml:space="preserve">  </v>
      </c>
    </row>
    <row r="35" spans="1:11" ht="25.5" customHeight="1" x14ac:dyDescent="0.2">
      <c r="B35" s="178" t="s">
        <v>340</v>
      </c>
      <c r="C35" s="177" t="s">
        <v>343</v>
      </c>
      <c r="D35" s="425" t="s">
        <v>344</v>
      </c>
      <c r="E35" s="432"/>
      <c r="F35" s="419"/>
      <c r="G35" s="419"/>
      <c r="H35" s="419"/>
      <c r="I35" s="414" t="str">
        <f t="shared" si="1"/>
        <v xml:space="preserve">  </v>
      </c>
    </row>
    <row r="36" spans="1:11" ht="39" customHeight="1" x14ac:dyDescent="0.2">
      <c r="B36" s="178" t="s">
        <v>130</v>
      </c>
      <c r="C36" s="177" t="s">
        <v>345</v>
      </c>
      <c r="D36" s="425" t="s">
        <v>346</v>
      </c>
      <c r="E36" s="432"/>
      <c r="F36" s="419"/>
      <c r="G36" s="419"/>
      <c r="H36" s="419"/>
      <c r="I36" s="414" t="str">
        <f t="shared" si="1"/>
        <v xml:space="preserve">  </v>
      </c>
    </row>
    <row r="37" spans="1:11" ht="25.5" customHeight="1" x14ac:dyDescent="0.2">
      <c r="B37" s="178" t="s">
        <v>131</v>
      </c>
      <c r="C37" s="177" t="s">
        <v>347</v>
      </c>
      <c r="D37" s="425" t="s">
        <v>348</v>
      </c>
      <c r="E37" s="432"/>
      <c r="F37" s="419"/>
      <c r="G37" s="419"/>
      <c r="H37" s="419"/>
      <c r="I37" s="414" t="str">
        <f t="shared" si="1"/>
        <v xml:space="preserve">  </v>
      </c>
    </row>
    <row r="38" spans="1:11" ht="25.5" customHeight="1" x14ac:dyDescent="0.2">
      <c r="B38" s="178" t="s">
        <v>349</v>
      </c>
      <c r="C38" s="177" t="s">
        <v>350</v>
      </c>
      <c r="D38" s="425" t="s">
        <v>351</v>
      </c>
      <c r="E38" s="432"/>
      <c r="F38" s="419"/>
      <c r="G38" s="419"/>
      <c r="H38" s="419"/>
      <c r="I38" s="414" t="str">
        <f t="shared" si="1"/>
        <v xml:space="preserve">  </v>
      </c>
    </row>
    <row r="39" spans="1:11" ht="25.5" customHeight="1" x14ac:dyDescent="0.2">
      <c r="B39" s="178" t="s">
        <v>352</v>
      </c>
      <c r="C39" s="177" t="s">
        <v>353</v>
      </c>
      <c r="D39" s="425" t="s">
        <v>354</v>
      </c>
      <c r="E39" s="432"/>
      <c r="F39" s="419"/>
      <c r="G39" s="419"/>
      <c r="H39" s="419"/>
      <c r="I39" s="414" t="str">
        <f t="shared" si="1"/>
        <v xml:space="preserve">  </v>
      </c>
    </row>
    <row r="40" spans="1:11" ht="20.100000000000001" customHeight="1" x14ac:dyDescent="0.2">
      <c r="A40" s="170"/>
      <c r="B40" s="171">
        <v>288</v>
      </c>
      <c r="C40" s="168" t="s">
        <v>355</v>
      </c>
      <c r="D40" s="425" t="s">
        <v>356</v>
      </c>
      <c r="E40" s="432">
        <v>9918</v>
      </c>
      <c r="F40" s="419">
        <v>7690</v>
      </c>
      <c r="G40" s="419">
        <v>7600</v>
      </c>
      <c r="H40" s="419">
        <v>9918</v>
      </c>
      <c r="I40" s="414">
        <f t="shared" si="1"/>
        <v>1.3049999999999999</v>
      </c>
    </row>
    <row r="41" spans="1:11" ht="20.100000000000001" customHeight="1" x14ac:dyDescent="0.2">
      <c r="A41" s="170"/>
      <c r="B41" s="560"/>
      <c r="C41" s="173" t="s">
        <v>357</v>
      </c>
      <c r="D41" s="561" t="s">
        <v>358</v>
      </c>
      <c r="E41" s="562">
        <f>E43+E49+E50+E57+E62+E72+E73</f>
        <v>168002</v>
      </c>
      <c r="F41" s="559">
        <f t="shared" ref="F41:H41" si="5">F43+F49+F50+F57+F62+F72+F73</f>
        <v>133916</v>
      </c>
      <c r="G41" s="559">
        <f t="shared" si="5"/>
        <v>130216</v>
      </c>
      <c r="H41" s="559">
        <f t="shared" si="5"/>
        <v>163430</v>
      </c>
      <c r="I41" s="555">
        <f t="shared" si="1"/>
        <v>1.2550685015666279</v>
      </c>
      <c r="K41" s="314"/>
    </row>
    <row r="42" spans="1:11" ht="12.75" customHeight="1" x14ac:dyDescent="0.2">
      <c r="A42" s="170"/>
      <c r="B42" s="560"/>
      <c r="C42" s="174" t="s">
        <v>359</v>
      </c>
      <c r="D42" s="561"/>
      <c r="E42" s="563"/>
      <c r="F42" s="559"/>
      <c r="G42" s="559"/>
      <c r="H42" s="559"/>
      <c r="I42" s="556" t="str">
        <f t="shared" si="1"/>
        <v xml:space="preserve">  </v>
      </c>
    </row>
    <row r="43" spans="1:11" ht="25.5" customHeight="1" x14ac:dyDescent="0.2">
      <c r="B43" s="178" t="s">
        <v>360</v>
      </c>
      <c r="C43" s="177" t="s">
        <v>361</v>
      </c>
      <c r="D43" s="425" t="s">
        <v>362</v>
      </c>
      <c r="E43" s="432">
        <f>E44+E45+E46+E47+E48</f>
        <v>18983</v>
      </c>
      <c r="F43" s="419">
        <f t="shared" ref="F43:H43" si="6">F44+F45+F46+F47+F48</f>
        <v>12100</v>
      </c>
      <c r="G43" s="419">
        <f t="shared" si="6"/>
        <v>11500</v>
      </c>
      <c r="H43" s="419">
        <f t="shared" si="6"/>
        <v>24059</v>
      </c>
      <c r="I43" s="414">
        <f t="shared" si="1"/>
        <v>2.0920869565217393</v>
      </c>
      <c r="K43" s="314"/>
    </row>
    <row r="44" spans="1:11" ht="20.100000000000001" customHeight="1" x14ac:dyDescent="0.2">
      <c r="B44" s="178">
        <v>10</v>
      </c>
      <c r="C44" s="177" t="s">
        <v>363</v>
      </c>
      <c r="D44" s="425" t="s">
        <v>364</v>
      </c>
      <c r="E44" s="432">
        <v>12065</v>
      </c>
      <c r="F44" s="419">
        <v>10000</v>
      </c>
      <c r="G44" s="419">
        <v>9000</v>
      </c>
      <c r="H44" s="419">
        <v>12650</v>
      </c>
      <c r="I44" s="414">
        <f t="shared" si="1"/>
        <v>1.4055555555555554</v>
      </c>
      <c r="K44" s="314"/>
    </row>
    <row r="45" spans="1:11" ht="20.100000000000001" customHeight="1" x14ac:dyDescent="0.2">
      <c r="B45" s="178" t="s">
        <v>365</v>
      </c>
      <c r="C45" s="177" t="s">
        <v>366</v>
      </c>
      <c r="D45" s="425" t="s">
        <v>367</v>
      </c>
      <c r="E45" s="432"/>
      <c r="F45" s="419"/>
      <c r="G45" s="419"/>
      <c r="H45" s="419"/>
      <c r="I45" s="414" t="str">
        <f t="shared" si="1"/>
        <v xml:space="preserve">  </v>
      </c>
    </row>
    <row r="46" spans="1:11" ht="20.100000000000001" customHeight="1" x14ac:dyDescent="0.2">
      <c r="B46" s="178">
        <v>13</v>
      </c>
      <c r="C46" s="177" t="s">
        <v>368</v>
      </c>
      <c r="D46" s="425" t="s">
        <v>369</v>
      </c>
      <c r="E46" s="432">
        <v>4195</v>
      </c>
      <c r="F46" s="419">
        <v>2000</v>
      </c>
      <c r="G46" s="419">
        <v>2000</v>
      </c>
      <c r="H46" s="419">
        <v>7585</v>
      </c>
      <c r="I46" s="414">
        <f t="shared" si="1"/>
        <v>3.7925</v>
      </c>
    </row>
    <row r="47" spans="1:11" ht="20.100000000000001" customHeight="1" x14ac:dyDescent="0.2">
      <c r="B47" s="178" t="s">
        <v>370</v>
      </c>
      <c r="C47" s="177" t="s">
        <v>371</v>
      </c>
      <c r="D47" s="425" t="s">
        <v>372</v>
      </c>
      <c r="E47" s="432">
        <v>2723</v>
      </c>
      <c r="F47" s="419">
        <v>100</v>
      </c>
      <c r="G47" s="419">
        <v>500</v>
      </c>
      <c r="H47" s="419">
        <v>3824</v>
      </c>
      <c r="I47" s="414">
        <f t="shared" si="1"/>
        <v>7.6479999999999997</v>
      </c>
    </row>
    <row r="48" spans="1:11" ht="20.100000000000001" customHeight="1" x14ac:dyDescent="0.2">
      <c r="B48" s="178" t="s">
        <v>373</v>
      </c>
      <c r="C48" s="177" t="s">
        <v>374</v>
      </c>
      <c r="D48" s="425" t="s">
        <v>375</v>
      </c>
      <c r="E48" s="432"/>
      <c r="F48" s="419"/>
      <c r="G48" s="419"/>
      <c r="H48" s="419"/>
      <c r="I48" s="414" t="str">
        <f t="shared" si="1"/>
        <v xml:space="preserve">  </v>
      </c>
    </row>
    <row r="49" spans="1:12" ht="25.5" customHeight="1" x14ac:dyDescent="0.2">
      <c r="A49" s="170"/>
      <c r="B49" s="171">
        <v>14</v>
      </c>
      <c r="C49" s="177" t="s">
        <v>376</v>
      </c>
      <c r="D49" s="425" t="s">
        <v>377</v>
      </c>
      <c r="E49" s="432">
        <v>3593</v>
      </c>
      <c r="F49" s="419">
        <v>3000</v>
      </c>
      <c r="G49" s="419">
        <v>3500</v>
      </c>
      <c r="H49" s="419">
        <v>3593</v>
      </c>
      <c r="I49" s="414">
        <f t="shared" si="1"/>
        <v>1.0265714285714285</v>
      </c>
      <c r="K49" s="314"/>
    </row>
    <row r="50" spans="1:12" ht="20.100000000000001" customHeight="1" x14ac:dyDescent="0.2">
      <c r="A50" s="170"/>
      <c r="B50" s="560">
        <v>20</v>
      </c>
      <c r="C50" s="175" t="s">
        <v>378</v>
      </c>
      <c r="D50" s="561" t="s">
        <v>379</v>
      </c>
      <c r="E50" s="562">
        <f>E52+E53+E54+E55+E56</f>
        <v>62970</v>
      </c>
      <c r="F50" s="559">
        <f t="shared" ref="F50:H50" si="7">F52+F53+F54+F55+F56</f>
        <v>80000</v>
      </c>
      <c r="G50" s="559">
        <f t="shared" si="7"/>
        <v>77000</v>
      </c>
      <c r="H50" s="559">
        <f t="shared" si="7"/>
        <v>67295</v>
      </c>
      <c r="I50" s="555">
        <f t="shared" si="1"/>
        <v>0.87396103896103894</v>
      </c>
    </row>
    <row r="51" spans="1:12" ht="12" customHeight="1" x14ac:dyDescent="0.2">
      <c r="A51" s="170"/>
      <c r="B51" s="560"/>
      <c r="C51" s="176" t="s">
        <v>380</v>
      </c>
      <c r="D51" s="561"/>
      <c r="E51" s="563"/>
      <c r="F51" s="559"/>
      <c r="G51" s="559"/>
      <c r="H51" s="559"/>
      <c r="I51" s="556" t="str">
        <f t="shared" si="1"/>
        <v xml:space="preserve">  </v>
      </c>
    </row>
    <row r="52" spans="1:12" ht="20.100000000000001" customHeight="1" x14ac:dyDescent="0.2">
      <c r="A52" s="170"/>
      <c r="B52" s="171">
        <v>204</v>
      </c>
      <c r="C52" s="177" t="s">
        <v>381</v>
      </c>
      <c r="D52" s="425" t="s">
        <v>382</v>
      </c>
      <c r="E52" s="432">
        <v>62970</v>
      </c>
      <c r="F52" s="419">
        <v>80000</v>
      </c>
      <c r="G52" s="419">
        <v>77000</v>
      </c>
      <c r="H52" s="419">
        <v>67295</v>
      </c>
      <c r="I52" s="414">
        <f t="shared" si="1"/>
        <v>0.87396103896103894</v>
      </c>
    </row>
    <row r="53" spans="1:12" ht="20.100000000000001" customHeight="1" x14ac:dyDescent="0.2">
      <c r="A53" s="170"/>
      <c r="B53" s="171">
        <v>205</v>
      </c>
      <c r="C53" s="177" t="s">
        <v>383</v>
      </c>
      <c r="D53" s="425" t="s">
        <v>384</v>
      </c>
      <c r="E53" s="432"/>
      <c r="F53" s="419"/>
      <c r="G53" s="419"/>
      <c r="H53" s="419"/>
      <c r="I53" s="414" t="str">
        <f t="shared" si="1"/>
        <v xml:space="preserve">  </v>
      </c>
    </row>
    <row r="54" spans="1:12" ht="25.5" customHeight="1" x14ac:dyDescent="0.2">
      <c r="A54" s="170"/>
      <c r="B54" s="171" t="s">
        <v>385</v>
      </c>
      <c r="C54" s="177" t="s">
        <v>386</v>
      </c>
      <c r="D54" s="425" t="s">
        <v>387</v>
      </c>
      <c r="E54" s="432"/>
      <c r="F54" s="419"/>
      <c r="G54" s="419"/>
      <c r="H54" s="419"/>
      <c r="I54" s="414" t="str">
        <f t="shared" si="1"/>
        <v xml:space="preserve">  </v>
      </c>
    </row>
    <row r="55" spans="1:12" ht="25.5" customHeight="1" x14ac:dyDescent="0.2">
      <c r="A55" s="170"/>
      <c r="B55" s="171" t="s">
        <v>388</v>
      </c>
      <c r="C55" s="177" t="s">
        <v>389</v>
      </c>
      <c r="D55" s="425" t="s">
        <v>390</v>
      </c>
      <c r="E55" s="432"/>
      <c r="F55" s="419"/>
      <c r="G55" s="419"/>
      <c r="H55" s="419"/>
      <c r="I55" s="414" t="str">
        <f t="shared" si="1"/>
        <v xml:space="preserve">  </v>
      </c>
    </row>
    <row r="56" spans="1:12" ht="20.100000000000001" customHeight="1" x14ac:dyDescent="0.2">
      <c r="A56" s="170"/>
      <c r="B56" s="171">
        <v>206</v>
      </c>
      <c r="C56" s="177" t="s">
        <v>391</v>
      </c>
      <c r="D56" s="425" t="s">
        <v>392</v>
      </c>
      <c r="E56" s="432"/>
      <c r="F56" s="419"/>
      <c r="G56" s="419"/>
      <c r="H56" s="419"/>
      <c r="I56" s="414" t="str">
        <f t="shared" si="1"/>
        <v xml:space="preserve">  </v>
      </c>
    </row>
    <row r="57" spans="1:12" ht="20.100000000000001" customHeight="1" x14ac:dyDescent="0.2">
      <c r="A57" s="170"/>
      <c r="B57" s="560" t="s">
        <v>393</v>
      </c>
      <c r="C57" s="175" t="s">
        <v>394</v>
      </c>
      <c r="D57" s="561" t="s">
        <v>395</v>
      </c>
      <c r="E57" s="562">
        <f>E59+E60+E61</f>
        <v>15580</v>
      </c>
      <c r="F57" s="559">
        <f t="shared" ref="F57:H57" si="8">F59+F60+F61</f>
        <v>15700</v>
      </c>
      <c r="G57" s="559">
        <f t="shared" si="8"/>
        <v>16000</v>
      </c>
      <c r="H57" s="559">
        <f t="shared" si="8"/>
        <v>13858</v>
      </c>
      <c r="I57" s="555">
        <f t="shared" si="1"/>
        <v>0.86612500000000003</v>
      </c>
      <c r="K57" s="314"/>
    </row>
    <row r="58" spans="1:12" ht="12" customHeight="1" x14ac:dyDescent="0.2">
      <c r="A58" s="170"/>
      <c r="B58" s="560"/>
      <c r="C58" s="176" t="s">
        <v>396</v>
      </c>
      <c r="D58" s="561"/>
      <c r="E58" s="563"/>
      <c r="F58" s="559"/>
      <c r="G58" s="559"/>
      <c r="H58" s="559"/>
      <c r="I58" s="556" t="str">
        <f t="shared" si="1"/>
        <v xml:space="preserve">  </v>
      </c>
      <c r="K58" s="314"/>
    </row>
    <row r="59" spans="1:12" ht="23.25" customHeight="1" x14ac:dyDescent="0.2">
      <c r="B59" s="178" t="s">
        <v>397</v>
      </c>
      <c r="C59" s="177" t="s">
        <v>398</v>
      </c>
      <c r="D59" s="425" t="s">
        <v>399</v>
      </c>
      <c r="E59" s="432">
        <v>14244</v>
      </c>
      <c r="F59" s="419">
        <v>15700</v>
      </c>
      <c r="G59" s="419">
        <v>16000</v>
      </c>
      <c r="H59" s="419">
        <v>13858</v>
      </c>
      <c r="I59" s="414">
        <f t="shared" si="1"/>
        <v>0.86612500000000003</v>
      </c>
      <c r="K59" s="314"/>
      <c r="L59" s="314"/>
    </row>
    <row r="60" spans="1:12" ht="20.100000000000001" customHeight="1" x14ac:dyDescent="0.2">
      <c r="B60" s="178">
        <v>223</v>
      </c>
      <c r="C60" s="177" t="s">
        <v>400</v>
      </c>
      <c r="D60" s="425" t="s">
        <v>401</v>
      </c>
      <c r="E60" s="432">
        <v>1336</v>
      </c>
      <c r="F60" s="419"/>
      <c r="G60" s="419"/>
      <c r="H60" s="419"/>
      <c r="I60" s="414" t="str">
        <f t="shared" si="1"/>
        <v xml:space="preserve">  </v>
      </c>
      <c r="K60" s="314"/>
    </row>
    <row r="61" spans="1:12" ht="25.5" customHeight="1" x14ac:dyDescent="0.2">
      <c r="A61" s="170"/>
      <c r="B61" s="171">
        <v>224</v>
      </c>
      <c r="C61" s="177" t="s">
        <v>402</v>
      </c>
      <c r="D61" s="425" t="s">
        <v>403</v>
      </c>
      <c r="E61" s="432"/>
      <c r="F61" s="419"/>
      <c r="G61" s="419"/>
      <c r="H61" s="419"/>
      <c r="I61" s="414" t="str">
        <f t="shared" si="1"/>
        <v xml:space="preserve">  </v>
      </c>
      <c r="K61" s="314"/>
    </row>
    <row r="62" spans="1:12" ht="20.100000000000001" customHeight="1" x14ac:dyDescent="0.2">
      <c r="A62" s="170"/>
      <c r="B62" s="560">
        <v>23</v>
      </c>
      <c r="C62" s="175" t="s">
        <v>404</v>
      </c>
      <c r="D62" s="561" t="s">
        <v>405</v>
      </c>
      <c r="E62" s="564">
        <f>E64+E65+E66+E67+E68+E69+E70+E71</f>
        <v>469</v>
      </c>
      <c r="F62" s="566">
        <f t="shared" ref="F62:H62" si="9">F64+F65+F66+F67+F68+F69+F70+F71</f>
        <v>550</v>
      </c>
      <c r="G62" s="566">
        <f t="shared" si="9"/>
        <v>0</v>
      </c>
      <c r="H62" s="566">
        <f t="shared" si="9"/>
        <v>0</v>
      </c>
      <c r="I62" s="557" t="str">
        <f t="shared" si="1"/>
        <v xml:space="preserve">  </v>
      </c>
    </row>
    <row r="63" spans="1:12" ht="20.100000000000001" customHeight="1" x14ac:dyDescent="0.2">
      <c r="A63" s="170"/>
      <c r="B63" s="560"/>
      <c r="C63" s="176" t="s">
        <v>406</v>
      </c>
      <c r="D63" s="561"/>
      <c r="E63" s="565"/>
      <c r="F63" s="566"/>
      <c r="G63" s="566"/>
      <c r="H63" s="566"/>
      <c r="I63" s="558" t="str">
        <f t="shared" si="1"/>
        <v xml:space="preserve">  </v>
      </c>
    </row>
    <row r="64" spans="1:12" ht="25.5" customHeight="1" x14ac:dyDescent="0.2">
      <c r="B64" s="178">
        <v>230</v>
      </c>
      <c r="C64" s="177" t="s">
        <v>407</v>
      </c>
      <c r="D64" s="425" t="s">
        <v>408</v>
      </c>
      <c r="E64" s="432"/>
      <c r="F64" s="419"/>
      <c r="G64" s="419"/>
      <c r="H64" s="419"/>
      <c r="I64" s="414" t="str">
        <f t="shared" si="1"/>
        <v xml:space="preserve">  </v>
      </c>
    </row>
    <row r="65" spans="1:11" ht="25.5" customHeight="1" x14ac:dyDescent="0.2">
      <c r="B65" s="178">
        <v>231</v>
      </c>
      <c r="C65" s="177" t="s">
        <v>409</v>
      </c>
      <c r="D65" s="425" t="s">
        <v>410</v>
      </c>
      <c r="E65" s="432"/>
      <c r="F65" s="419"/>
      <c r="G65" s="419"/>
      <c r="H65" s="419"/>
      <c r="I65" s="414" t="str">
        <f t="shared" si="1"/>
        <v xml:space="preserve">  </v>
      </c>
    </row>
    <row r="66" spans="1:11" ht="20.100000000000001" customHeight="1" x14ac:dyDescent="0.2">
      <c r="B66" s="178" t="s">
        <v>411</v>
      </c>
      <c r="C66" s="177" t="s">
        <v>412</v>
      </c>
      <c r="D66" s="425" t="s">
        <v>413</v>
      </c>
      <c r="E66" s="432">
        <v>469</v>
      </c>
      <c r="F66" s="419">
        <v>550</v>
      </c>
      <c r="G66" s="419">
        <v>0</v>
      </c>
      <c r="H66" s="419"/>
      <c r="I66" s="414" t="str">
        <f t="shared" si="1"/>
        <v xml:space="preserve">  </v>
      </c>
    </row>
    <row r="67" spans="1:11" ht="25.5" customHeight="1" x14ac:dyDescent="0.2">
      <c r="B67" s="178" t="s">
        <v>414</v>
      </c>
      <c r="C67" s="177" t="s">
        <v>415</v>
      </c>
      <c r="D67" s="425" t="s">
        <v>416</v>
      </c>
      <c r="E67" s="432"/>
      <c r="F67" s="419"/>
      <c r="G67" s="419"/>
      <c r="H67" s="419"/>
      <c r="I67" s="414" t="str">
        <f t="shared" si="1"/>
        <v xml:space="preserve">  </v>
      </c>
    </row>
    <row r="68" spans="1:11" ht="25.5" customHeight="1" x14ac:dyDescent="0.2">
      <c r="B68" s="178">
        <v>235</v>
      </c>
      <c r="C68" s="177" t="s">
        <v>417</v>
      </c>
      <c r="D68" s="425" t="s">
        <v>418</v>
      </c>
      <c r="E68" s="432"/>
      <c r="F68" s="419"/>
      <c r="G68" s="419"/>
      <c r="H68" s="419"/>
      <c r="I68" s="414" t="str">
        <f t="shared" si="1"/>
        <v xml:space="preserve">  </v>
      </c>
    </row>
    <row r="69" spans="1:11" ht="25.5" customHeight="1" x14ac:dyDescent="0.2">
      <c r="B69" s="178" t="s">
        <v>419</v>
      </c>
      <c r="C69" s="177" t="s">
        <v>420</v>
      </c>
      <c r="D69" s="425" t="s">
        <v>421</v>
      </c>
      <c r="E69" s="432"/>
      <c r="F69" s="419"/>
      <c r="G69" s="419"/>
      <c r="H69" s="419"/>
      <c r="I69" s="414" t="str">
        <f t="shared" si="1"/>
        <v xml:space="preserve">  </v>
      </c>
    </row>
    <row r="70" spans="1:11" ht="25.5" customHeight="1" x14ac:dyDescent="0.2">
      <c r="B70" s="178">
        <v>237</v>
      </c>
      <c r="C70" s="177" t="s">
        <v>422</v>
      </c>
      <c r="D70" s="425" t="s">
        <v>423</v>
      </c>
      <c r="E70" s="432"/>
      <c r="F70" s="419"/>
      <c r="G70" s="419"/>
      <c r="H70" s="419"/>
      <c r="I70" s="414" t="str">
        <f t="shared" si="1"/>
        <v xml:space="preserve">  </v>
      </c>
    </row>
    <row r="71" spans="1:11" ht="20.100000000000001" customHeight="1" x14ac:dyDescent="0.2">
      <c r="B71" s="178" t="s">
        <v>424</v>
      </c>
      <c r="C71" s="177" t="s">
        <v>425</v>
      </c>
      <c r="D71" s="425" t="s">
        <v>426</v>
      </c>
      <c r="E71" s="432"/>
      <c r="F71" s="419"/>
      <c r="G71" s="419"/>
      <c r="H71" s="419"/>
      <c r="I71" s="414" t="str">
        <f t="shared" si="1"/>
        <v xml:space="preserve">  </v>
      </c>
    </row>
    <row r="72" spans="1:11" ht="20.100000000000001" customHeight="1" x14ac:dyDescent="0.2">
      <c r="B72" s="178">
        <v>24</v>
      </c>
      <c r="C72" s="177" t="s">
        <v>427</v>
      </c>
      <c r="D72" s="425" t="s">
        <v>428</v>
      </c>
      <c r="E72" s="432">
        <v>63860</v>
      </c>
      <c r="F72" s="419">
        <v>21566</v>
      </c>
      <c r="G72" s="419">
        <v>21416</v>
      </c>
      <c r="H72" s="419">
        <v>52873</v>
      </c>
      <c r="I72" s="414">
        <f t="shared" si="1"/>
        <v>2.4688550616361598</v>
      </c>
    </row>
    <row r="73" spans="1:11" ht="25.5" customHeight="1" x14ac:dyDescent="0.2">
      <c r="B73" s="178" t="s">
        <v>429</v>
      </c>
      <c r="C73" s="177" t="s">
        <v>430</v>
      </c>
      <c r="D73" s="425" t="s">
        <v>431</v>
      </c>
      <c r="E73" s="432">
        <v>2547</v>
      </c>
      <c r="F73" s="419">
        <v>1000</v>
      </c>
      <c r="G73" s="419">
        <v>800</v>
      </c>
      <c r="H73" s="419">
        <v>1752</v>
      </c>
      <c r="I73" s="414">
        <f t="shared" ref="I73:I136" si="10">IFERROR(H73/G73,"  ")</f>
        <v>2.19</v>
      </c>
    </row>
    <row r="74" spans="1:11" ht="25.5" customHeight="1" x14ac:dyDescent="0.2">
      <c r="B74" s="178"/>
      <c r="C74" s="168" t="s">
        <v>432</v>
      </c>
      <c r="D74" s="425" t="s">
        <v>433</v>
      </c>
      <c r="E74" s="432">
        <f>E8+E9+E40+E41</f>
        <v>279839</v>
      </c>
      <c r="F74" s="419">
        <f>F9+F40+F41</f>
        <v>263230</v>
      </c>
      <c r="G74" s="419">
        <f t="shared" ref="G74:H74" si="11">G8+G9+G40+G41</f>
        <v>252636</v>
      </c>
      <c r="H74" s="419">
        <f t="shared" si="11"/>
        <v>276015</v>
      </c>
      <c r="I74" s="414">
        <f t="shared" si="10"/>
        <v>1.0925402555455279</v>
      </c>
      <c r="K74" s="314"/>
    </row>
    <row r="75" spans="1:11" ht="20.100000000000001" customHeight="1" x14ac:dyDescent="0.2">
      <c r="B75" s="178">
        <v>88</v>
      </c>
      <c r="C75" s="168" t="s">
        <v>434</v>
      </c>
      <c r="D75" s="425" t="s">
        <v>435</v>
      </c>
      <c r="E75" s="432">
        <v>126993</v>
      </c>
      <c r="F75" s="419">
        <v>126500</v>
      </c>
      <c r="G75" s="419">
        <v>126900</v>
      </c>
      <c r="H75" s="419">
        <v>126993</v>
      </c>
      <c r="I75" s="414">
        <f t="shared" si="10"/>
        <v>1.0007328605200945</v>
      </c>
    </row>
    <row r="76" spans="1:11" ht="20.100000000000001" customHeight="1" x14ac:dyDescent="0.2">
      <c r="A76" s="170"/>
      <c r="B76" s="179"/>
      <c r="C76" s="168" t="s">
        <v>66</v>
      </c>
      <c r="D76" s="426"/>
      <c r="E76" s="432"/>
      <c r="F76" s="419"/>
      <c r="G76" s="419"/>
      <c r="H76" s="419"/>
      <c r="I76" s="414" t="str">
        <f t="shared" si="10"/>
        <v xml:space="preserve">  </v>
      </c>
    </row>
    <row r="77" spans="1:11" ht="20.100000000000001" customHeight="1" x14ac:dyDescent="0.2">
      <c r="A77" s="170"/>
      <c r="B77" s="560"/>
      <c r="C77" s="173" t="s">
        <v>436</v>
      </c>
      <c r="D77" s="561" t="s">
        <v>133</v>
      </c>
      <c r="E77" s="562">
        <f>E79+E80+E81+E82+E83-E84+E85+E88-E89</f>
        <v>169781</v>
      </c>
      <c r="F77" s="559">
        <f t="shared" ref="F77:H77" si="12">F79+F80+F81+F82+F83-F84+F85+F88-F89</f>
        <v>169406</v>
      </c>
      <c r="G77" s="559">
        <f t="shared" si="12"/>
        <v>166923</v>
      </c>
      <c r="H77" s="559">
        <f t="shared" si="12"/>
        <v>166303</v>
      </c>
      <c r="I77" s="555">
        <f t="shared" si="10"/>
        <v>0.99628571257406107</v>
      </c>
    </row>
    <row r="78" spans="1:11" ht="20.100000000000001" customHeight="1" x14ac:dyDescent="0.2">
      <c r="A78" s="170"/>
      <c r="B78" s="560"/>
      <c r="C78" s="174" t="s">
        <v>437</v>
      </c>
      <c r="D78" s="561"/>
      <c r="E78" s="563"/>
      <c r="F78" s="559"/>
      <c r="G78" s="559"/>
      <c r="H78" s="559"/>
      <c r="I78" s="556" t="str">
        <f t="shared" si="10"/>
        <v xml:space="preserve">  </v>
      </c>
    </row>
    <row r="79" spans="1:11" ht="20.100000000000001" customHeight="1" x14ac:dyDescent="0.2">
      <c r="A79" s="170"/>
      <c r="B79" s="171" t="s">
        <v>438</v>
      </c>
      <c r="C79" s="177" t="s">
        <v>439</v>
      </c>
      <c r="D79" s="425" t="s">
        <v>134</v>
      </c>
      <c r="E79" s="432">
        <v>167292</v>
      </c>
      <c r="F79" s="419">
        <v>168902</v>
      </c>
      <c r="G79" s="419">
        <v>168902</v>
      </c>
      <c r="H79" s="419">
        <v>167292</v>
      </c>
      <c r="I79" s="414">
        <f t="shared" si="10"/>
        <v>0.99046784525938114</v>
      </c>
    </row>
    <row r="80" spans="1:11" ht="20.100000000000001" customHeight="1" x14ac:dyDescent="0.2">
      <c r="B80" s="178">
        <v>31</v>
      </c>
      <c r="C80" s="177" t="s">
        <v>440</v>
      </c>
      <c r="D80" s="425" t="s">
        <v>135</v>
      </c>
      <c r="E80" s="432"/>
      <c r="F80" s="419"/>
      <c r="G80" s="419"/>
      <c r="H80" s="419"/>
      <c r="I80" s="414" t="str">
        <f t="shared" si="10"/>
        <v xml:space="preserve">  </v>
      </c>
    </row>
    <row r="81" spans="1:11" ht="20.100000000000001" customHeight="1" x14ac:dyDescent="0.2">
      <c r="B81" s="178">
        <v>306</v>
      </c>
      <c r="C81" s="177" t="s">
        <v>441</v>
      </c>
      <c r="D81" s="425" t="s">
        <v>136</v>
      </c>
      <c r="E81" s="432"/>
      <c r="F81" s="419"/>
      <c r="G81" s="419"/>
      <c r="H81" s="419"/>
      <c r="I81" s="414" t="str">
        <f t="shared" si="10"/>
        <v xml:space="preserve">  </v>
      </c>
    </row>
    <row r="82" spans="1:11" ht="20.100000000000001" customHeight="1" x14ac:dyDescent="0.2">
      <c r="B82" s="178">
        <v>32</v>
      </c>
      <c r="C82" s="177" t="s">
        <v>442</v>
      </c>
      <c r="D82" s="425" t="s">
        <v>137</v>
      </c>
      <c r="E82" s="432"/>
      <c r="F82" s="419"/>
      <c r="G82" s="419"/>
      <c r="H82" s="419"/>
      <c r="I82" s="414" t="str">
        <f t="shared" si="10"/>
        <v xml:space="preserve">  </v>
      </c>
    </row>
    <row r="83" spans="1:11" ht="58.5" customHeight="1" x14ac:dyDescent="0.2">
      <c r="B83" s="178" t="s">
        <v>443</v>
      </c>
      <c r="C83" s="177" t="s">
        <v>444</v>
      </c>
      <c r="D83" s="425" t="s">
        <v>138</v>
      </c>
      <c r="E83" s="432"/>
      <c r="F83" s="419"/>
      <c r="G83" s="419"/>
      <c r="H83" s="419"/>
      <c r="I83" s="414" t="str">
        <f t="shared" si="10"/>
        <v xml:space="preserve">  </v>
      </c>
    </row>
    <row r="84" spans="1:11" ht="49.5" customHeight="1" x14ac:dyDescent="0.2">
      <c r="B84" s="178" t="s">
        <v>445</v>
      </c>
      <c r="C84" s="177" t="s">
        <v>446</v>
      </c>
      <c r="D84" s="425" t="s">
        <v>139</v>
      </c>
      <c r="E84" s="432"/>
      <c r="F84" s="419"/>
      <c r="G84" s="419"/>
      <c r="H84" s="419"/>
      <c r="I84" s="414" t="str">
        <f t="shared" si="10"/>
        <v xml:space="preserve">  </v>
      </c>
    </row>
    <row r="85" spans="1:11" ht="20.100000000000001" customHeight="1" x14ac:dyDescent="0.2">
      <c r="B85" s="178">
        <v>34</v>
      </c>
      <c r="C85" s="177" t="s">
        <v>447</v>
      </c>
      <c r="D85" s="425" t="s">
        <v>140</v>
      </c>
      <c r="E85" s="432">
        <f>E86+E87</f>
        <v>2489</v>
      </c>
      <c r="F85" s="419">
        <f>F86+F87</f>
        <v>504</v>
      </c>
      <c r="G85" s="419">
        <f t="shared" ref="G85:H85" si="13">G86+G87</f>
        <v>621</v>
      </c>
      <c r="H85" s="419">
        <f t="shared" si="13"/>
        <v>2489</v>
      </c>
      <c r="I85" s="414">
        <f t="shared" si="10"/>
        <v>4.0080515297906603</v>
      </c>
    </row>
    <row r="86" spans="1:11" ht="20.100000000000001" customHeight="1" x14ac:dyDescent="0.2">
      <c r="B86" s="178">
        <v>340</v>
      </c>
      <c r="C86" s="177" t="s">
        <v>150</v>
      </c>
      <c r="D86" s="425" t="s">
        <v>141</v>
      </c>
      <c r="E86" s="432"/>
      <c r="F86" s="419"/>
      <c r="G86" s="419">
        <v>621</v>
      </c>
      <c r="H86" s="419">
        <v>2489</v>
      </c>
      <c r="I86" s="414">
        <f t="shared" si="10"/>
        <v>4.0080515297906603</v>
      </c>
    </row>
    <row r="87" spans="1:11" ht="20.100000000000001" customHeight="1" x14ac:dyDescent="0.2">
      <c r="B87" s="178">
        <v>341</v>
      </c>
      <c r="C87" s="177" t="s">
        <v>448</v>
      </c>
      <c r="D87" s="425" t="s">
        <v>142</v>
      </c>
      <c r="E87" s="432">
        <v>2489</v>
      </c>
      <c r="F87" s="419">
        <v>504</v>
      </c>
      <c r="G87" s="419"/>
      <c r="H87" s="419"/>
      <c r="I87" s="414" t="str">
        <f t="shared" si="10"/>
        <v xml:space="preserve">  </v>
      </c>
    </row>
    <row r="88" spans="1:11" ht="20.100000000000001" customHeight="1" x14ac:dyDescent="0.2">
      <c r="B88" s="178"/>
      <c r="C88" s="177" t="s">
        <v>449</v>
      </c>
      <c r="D88" s="425" t="s">
        <v>143</v>
      </c>
      <c r="E88" s="432"/>
      <c r="F88" s="419"/>
      <c r="G88" s="419"/>
      <c r="H88" s="419"/>
      <c r="I88" s="414" t="str">
        <f t="shared" si="10"/>
        <v xml:space="preserve">  </v>
      </c>
    </row>
    <row r="89" spans="1:11" ht="20.100000000000001" customHeight="1" x14ac:dyDescent="0.2">
      <c r="B89" s="178">
        <v>35</v>
      </c>
      <c r="C89" s="177" t="s">
        <v>450</v>
      </c>
      <c r="D89" s="425" t="s">
        <v>144</v>
      </c>
      <c r="E89" s="432">
        <f>E90+E91</f>
        <v>0</v>
      </c>
      <c r="F89" s="419"/>
      <c r="G89" s="419">
        <f>G90+G91</f>
        <v>2600</v>
      </c>
      <c r="H89" s="419">
        <f>H90+H91</f>
        <v>3478</v>
      </c>
      <c r="I89" s="414">
        <f t="shared" si="10"/>
        <v>1.3376923076923077</v>
      </c>
    </row>
    <row r="90" spans="1:11" ht="20.100000000000001" customHeight="1" x14ac:dyDescent="0.2">
      <c r="B90" s="178">
        <v>350</v>
      </c>
      <c r="C90" s="177" t="s">
        <v>451</v>
      </c>
      <c r="D90" s="425" t="s">
        <v>145</v>
      </c>
      <c r="E90" s="432"/>
      <c r="F90" s="419"/>
      <c r="G90" s="419"/>
      <c r="H90" s="419"/>
      <c r="I90" s="414" t="str">
        <f t="shared" si="10"/>
        <v xml:space="preserve">  </v>
      </c>
    </row>
    <row r="91" spans="1:11" ht="20.100000000000001" customHeight="1" x14ac:dyDescent="0.2">
      <c r="A91" s="170"/>
      <c r="B91" s="171">
        <v>351</v>
      </c>
      <c r="C91" s="177" t="s">
        <v>156</v>
      </c>
      <c r="D91" s="425" t="s">
        <v>146</v>
      </c>
      <c r="E91" s="432"/>
      <c r="F91" s="419"/>
      <c r="G91" s="419">
        <v>2600</v>
      </c>
      <c r="H91" s="419">
        <v>3478</v>
      </c>
      <c r="I91" s="414">
        <f t="shared" si="10"/>
        <v>1.3376923076923077</v>
      </c>
      <c r="K91" s="314"/>
    </row>
    <row r="92" spans="1:11" ht="22.5" customHeight="1" x14ac:dyDescent="0.2">
      <c r="A92" s="170"/>
      <c r="B92" s="560"/>
      <c r="C92" s="173" t="s">
        <v>452</v>
      </c>
      <c r="D92" s="561" t="s">
        <v>147</v>
      </c>
      <c r="E92" s="562">
        <f>E94+E99+E108</f>
        <v>27148</v>
      </c>
      <c r="F92" s="559">
        <f>F94+F99+F108</f>
        <v>18300</v>
      </c>
      <c r="G92" s="559">
        <f>G94+G99+G108</f>
        <v>18300</v>
      </c>
      <c r="H92" s="559">
        <f>H94+H99+H108</f>
        <v>25261</v>
      </c>
      <c r="I92" s="555">
        <f t="shared" si="10"/>
        <v>1.3803825136612022</v>
      </c>
    </row>
    <row r="93" spans="1:11" ht="13.5" customHeight="1" x14ac:dyDescent="0.2">
      <c r="A93" s="170"/>
      <c r="B93" s="560"/>
      <c r="C93" s="174" t="s">
        <v>453</v>
      </c>
      <c r="D93" s="561"/>
      <c r="E93" s="563"/>
      <c r="F93" s="559"/>
      <c r="G93" s="559"/>
      <c r="H93" s="559"/>
      <c r="I93" s="556" t="str">
        <f t="shared" si="10"/>
        <v xml:space="preserve">  </v>
      </c>
      <c r="K93" s="314"/>
    </row>
    <row r="94" spans="1:11" ht="20.100000000000001" customHeight="1" x14ac:dyDescent="0.2">
      <c r="A94" s="170"/>
      <c r="B94" s="560">
        <v>40</v>
      </c>
      <c r="C94" s="175" t="s">
        <v>454</v>
      </c>
      <c r="D94" s="561" t="s">
        <v>148</v>
      </c>
      <c r="E94" s="562">
        <f>E96+E97+E98</f>
        <v>27148</v>
      </c>
      <c r="F94" s="559">
        <f>F96+F97+F98</f>
        <v>18300</v>
      </c>
      <c r="G94" s="559">
        <f>G96+G97+G98</f>
        <v>18300</v>
      </c>
      <c r="H94" s="559">
        <f>H96+H97+H98</f>
        <v>25261</v>
      </c>
      <c r="I94" s="555">
        <f t="shared" si="10"/>
        <v>1.3803825136612022</v>
      </c>
    </row>
    <row r="95" spans="1:11" ht="14.25" customHeight="1" x14ac:dyDescent="0.2">
      <c r="A95" s="170"/>
      <c r="B95" s="560"/>
      <c r="C95" s="176" t="s">
        <v>455</v>
      </c>
      <c r="D95" s="561"/>
      <c r="E95" s="563"/>
      <c r="F95" s="559"/>
      <c r="G95" s="559"/>
      <c r="H95" s="559"/>
      <c r="I95" s="556" t="str">
        <f t="shared" si="10"/>
        <v xml:space="preserve">  </v>
      </c>
    </row>
    <row r="96" spans="1:11" ht="25.5" customHeight="1" x14ac:dyDescent="0.2">
      <c r="A96" s="170"/>
      <c r="B96" s="171">
        <v>404</v>
      </c>
      <c r="C96" s="177" t="s">
        <v>456</v>
      </c>
      <c r="D96" s="425" t="s">
        <v>149</v>
      </c>
      <c r="E96" s="432">
        <v>10735</v>
      </c>
      <c r="F96" s="419">
        <v>6500</v>
      </c>
      <c r="G96" s="419">
        <v>6500</v>
      </c>
      <c r="H96" s="419">
        <v>10116</v>
      </c>
      <c r="I96" s="414">
        <f t="shared" si="10"/>
        <v>1.5563076923076924</v>
      </c>
      <c r="K96" s="314"/>
    </row>
    <row r="97" spans="1:11" ht="20.100000000000001" customHeight="1" x14ac:dyDescent="0.2">
      <c r="A97" s="170"/>
      <c r="B97" s="171">
        <v>400</v>
      </c>
      <c r="C97" s="177" t="s">
        <v>457</v>
      </c>
      <c r="D97" s="425" t="s">
        <v>151</v>
      </c>
      <c r="E97" s="432"/>
      <c r="F97" s="419"/>
      <c r="G97" s="419"/>
      <c r="H97" s="419"/>
      <c r="I97" s="414" t="str">
        <f t="shared" si="10"/>
        <v xml:space="preserve">  </v>
      </c>
    </row>
    <row r="98" spans="1:11" ht="20.100000000000001" customHeight="1" x14ac:dyDescent="0.2">
      <c r="A98" s="170"/>
      <c r="B98" s="171" t="s">
        <v>458</v>
      </c>
      <c r="C98" s="177" t="s">
        <v>459</v>
      </c>
      <c r="D98" s="425" t="s">
        <v>152</v>
      </c>
      <c r="E98" s="432">
        <v>16413</v>
      </c>
      <c r="F98" s="419">
        <v>11800</v>
      </c>
      <c r="G98" s="419">
        <v>11800</v>
      </c>
      <c r="H98" s="419">
        <v>15145</v>
      </c>
      <c r="I98" s="414">
        <f t="shared" si="10"/>
        <v>1.2834745762711866</v>
      </c>
    </row>
    <row r="99" spans="1:11" ht="20.100000000000001" customHeight="1" x14ac:dyDescent="0.2">
      <c r="A99" s="170"/>
      <c r="B99" s="560">
        <v>41</v>
      </c>
      <c r="C99" s="175" t="s">
        <v>460</v>
      </c>
      <c r="D99" s="561" t="s">
        <v>153</v>
      </c>
      <c r="E99" s="562">
        <f>E101+E102+E103+E104+E105+E106+E107</f>
        <v>0</v>
      </c>
      <c r="F99" s="559"/>
      <c r="G99" s="559"/>
      <c r="H99" s="559"/>
      <c r="I99" s="555" t="str">
        <f t="shared" si="10"/>
        <v xml:space="preserve">  </v>
      </c>
    </row>
    <row r="100" spans="1:11" ht="12" customHeight="1" x14ac:dyDescent="0.2">
      <c r="A100" s="170"/>
      <c r="B100" s="560"/>
      <c r="C100" s="176" t="s">
        <v>461</v>
      </c>
      <c r="D100" s="561"/>
      <c r="E100" s="563"/>
      <c r="F100" s="559"/>
      <c r="G100" s="559"/>
      <c r="H100" s="559"/>
      <c r="I100" s="556" t="str">
        <f t="shared" si="10"/>
        <v xml:space="preserve">  </v>
      </c>
    </row>
    <row r="101" spans="1:11" ht="20.100000000000001" customHeight="1" x14ac:dyDescent="0.2">
      <c r="B101" s="178">
        <v>410</v>
      </c>
      <c r="C101" s="177" t="s">
        <v>462</v>
      </c>
      <c r="D101" s="425" t="s">
        <v>154</v>
      </c>
      <c r="E101" s="432"/>
      <c r="F101" s="419"/>
      <c r="G101" s="419"/>
      <c r="H101" s="419"/>
      <c r="I101" s="414" t="str">
        <f t="shared" si="10"/>
        <v xml:space="preserve">  </v>
      </c>
    </row>
    <row r="102" spans="1:11" ht="36.75" customHeight="1" x14ac:dyDescent="0.2">
      <c r="B102" s="178" t="s">
        <v>463</v>
      </c>
      <c r="C102" s="177" t="s">
        <v>464</v>
      </c>
      <c r="D102" s="425" t="s">
        <v>155</v>
      </c>
      <c r="E102" s="432"/>
      <c r="F102" s="419"/>
      <c r="G102" s="419"/>
      <c r="H102" s="419"/>
      <c r="I102" s="414" t="str">
        <f t="shared" si="10"/>
        <v xml:space="preserve">  </v>
      </c>
    </row>
    <row r="103" spans="1:11" ht="39" customHeight="1" x14ac:dyDescent="0.2">
      <c r="B103" s="178" t="s">
        <v>463</v>
      </c>
      <c r="C103" s="177" t="s">
        <v>465</v>
      </c>
      <c r="D103" s="425" t="s">
        <v>157</v>
      </c>
      <c r="E103" s="432"/>
      <c r="F103" s="419"/>
      <c r="G103" s="419"/>
      <c r="H103" s="419"/>
      <c r="I103" s="414" t="str">
        <f t="shared" si="10"/>
        <v xml:space="preserve">  </v>
      </c>
    </row>
    <row r="104" spans="1:11" ht="25.5" customHeight="1" x14ac:dyDescent="0.2">
      <c r="B104" s="178" t="s">
        <v>466</v>
      </c>
      <c r="C104" s="177" t="s">
        <v>467</v>
      </c>
      <c r="D104" s="425" t="s">
        <v>158</v>
      </c>
      <c r="E104" s="432"/>
      <c r="F104" s="419"/>
      <c r="G104" s="419"/>
      <c r="H104" s="419"/>
      <c r="I104" s="414" t="str">
        <f t="shared" si="10"/>
        <v xml:space="preserve">  </v>
      </c>
    </row>
    <row r="105" spans="1:11" ht="25.5" customHeight="1" x14ac:dyDescent="0.2">
      <c r="B105" s="178" t="s">
        <v>468</v>
      </c>
      <c r="C105" s="177" t="s">
        <v>469</v>
      </c>
      <c r="D105" s="425" t="s">
        <v>159</v>
      </c>
      <c r="E105" s="432"/>
      <c r="F105" s="419"/>
      <c r="G105" s="419"/>
      <c r="H105" s="419"/>
      <c r="I105" s="414" t="str">
        <f t="shared" si="10"/>
        <v xml:space="preserve">  </v>
      </c>
    </row>
    <row r="106" spans="1:11" ht="20.100000000000001" customHeight="1" x14ac:dyDescent="0.2">
      <c r="B106" s="178">
        <v>413</v>
      </c>
      <c r="C106" s="177" t="s">
        <v>470</v>
      </c>
      <c r="D106" s="425" t="s">
        <v>160</v>
      </c>
      <c r="E106" s="432"/>
      <c r="F106" s="419"/>
      <c r="G106" s="419"/>
      <c r="H106" s="419"/>
      <c r="I106" s="414" t="str">
        <f t="shared" si="10"/>
        <v xml:space="preserve">  </v>
      </c>
    </row>
    <row r="107" spans="1:11" ht="20.100000000000001" customHeight="1" x14ac:dyDescent="0.2">
      <c r="B107" s="178">
        <v>419</v>
      </c>
      <c r="C107" s="177" t="s">
        <v>471</v>
      </c>
      <c r="D107" s="425" t="s">
        <v>161</v>
      </c>
      <c r="E107" s="432"/>
      <c r="F107" s="419"/>
      <c r="G107" s="419"/>
      <c r="H107" s="419"/>
      <c r="I107" s="414" t="str">
        <f t="shared" si="10"/>
        <v xml:space="preserve">  </v>
      </c>
    </row>
    <row r="108" spans="1:11" ht="24" customHeight="1" x14ac:dyDescent="0.2">
      <c r="B108" s="178" t="s">
        <v>472</v>
      </c>
      <c r="C108" s="177" t="s">
        <v>473</v>
      </c>
      <c r="D108" s="425" t="s">
        <v>162</v>
      </c>
      <c r="E108" s="432"/>
      <c r="F108" s="419"/>
      <c r="G108" s="419"/>
      <c r="H108" s="419"/>
      <c r="I108" s="414" t="str">
        <f t="shared" si="10"/>
        <v xml:space="preserve">  </v>
      </c>
    </row>
    <row r="109" spans="1:11" ht="20.100000000000001" customHeight="1" x14ac:dyDescent="0.2">
      <c r="B109" s="178">
        <v>498</v>
      </c>
      <c r="C109" s="168" t="s">
        <v>474</v>
      </c>
      <c r="D109" s="425" t="s">
        <v>163</v>
      </c>
      <c r="E109" s="432"/>
      <c r="F109" s="419"/>
      <c r="G109" s="419"/>
      <c r="H109" s="419"/>
      <c r="I109" s="414" t="str">
        <f t="shared" si="10"/>
        <v xml:space="preserve">  </v>
      </c>
    </row>
    <row r="110" spans="1:11" ht="24" customHeight="1" x14ac:dyDescent="0.2">
      <c r="A110" s="170"/>
      <c r="B110" s="171" t="s">
        <v>475</v>
      </c>
      <c r="C110" s="168" t="s">
        <v>476</v>
      </c>
      <c r="D110" s="425" t="s">
        <v>164</v>
      </c>
      <c r="E110" s="432"/>
      <c r="F110" s="419"/>
      <c r="G110" s="419"/>
      <c r="H110" s="419"/>
      <c r="I110" s="414" t="str">
        <f t="shared" si="10"/>
        <v xml:space="preserve">  </v>
      </c>
    </row>
    <row r="111" spans="1:11" ht="23.25" customHeight="1" x14ac:dyDescent="0.2">
      <c r="A111" s="170"/>
      <c r="B111" s="560"/>
      <c r="C111" s="173" t="s">
        <v>477</v>
      </c>
      <c r="D111" s="561" t="s">
        <v>165</v>
      </c>
      <c r="E111" s="562">
        <f>E113+E114+E123+E124+E132+E137+E138</f>
        <v>82910</v>
      </c>
      <c r="F111" s="559">
        <f t="shared" ref="F111:H111" si="14">F113+F114+F123+F124+F132+F137+F138</f>
        <v>75524</v>
      </c>
      <c r="G111" s="559">
        <f t="shared" si="14"/>
        <v>67413</v>
      </c>
      <c r="H111" s="559">
        <f t="shared" si="14"/>
        <v>84451</v>
      </c>
      <c r="I111" s="555">
        <f t="shared" si="10"/>
        <v>1.2527405693263911</v>
      </c>
      <c r="K111" s="314"/>
    </row>
    <row r="112" spans="1:11" ht="13.5" customHeight="1" x14ac:dyDescent="0.2">
      <c r="A112" s="170"/>
      <c r="B112" s="560"/>
      <c r="C112" s="174" t="s">
        <v>478</v>
      </c>
      <c r="D112" s="561"/>
      <c r="E112" s="563"/>
      <c r="F112" s="559"/>
      <c r="G112" s="559"/>
      <c r="H112" s="559"/>
      <c r="I112" s="556" t="str">
        <f t="shared" si="10"/>
        <v xml:space="preserve">  </v>
      </c>
    </row>
    <row r="113" spans="1:12" ht="20.100000000000001" customHeight="1" x14ac:dyDescent="0.2">
      <c r="A113" s="170"/>
      <c r="B113" s="171">
        <v>467</v>
      </c>
      <c r="C113" s="177" t="s">
        <v>479</v>
      </c>
      <c r="D113" s="425" t="s">
        <v>166</v>
      </c>
      <c r="E113" s="432"/>
      <c r="F113" s="419"/>
      <c r="G113" s="419"/>
      <c r="H113" s="419"/>
      <c r="I113" s="414" t="str">
        <f t="shared" si="10"/>
        <v xml:space="preserve">  </v>
      </c>
    </row>
    <row r="114" spans="1:12" ht="20.100000000000001" customHeight="1" x14ac:dyDescent="0.2">
      <c r="A114" s="170"/>
      <c r="B114" s="560" t="s">
        <v>480</v>
      </c>
      <c r="C114" s="175" t="s">
        <v>481</v>
      </c>
      <c r="D114" s="561" t="s">
        <v>167</v>
      </c>
      <c r="E114" s="562">
        <f>E116+E117+E118+E119+E120+E121+E122</f>
        <v>0</v>
      </c>
      <c r="F114" s="559"/>
      <c r="G114" s="559"/>
      <c r="H114" s="559"/>
      <c r="I114" s="555" t="str">
        <f t="shared" si="10"/>
        <v xml:space="preserve">  </v>
      </c>
    </row>
    <row r="115" spans="1:12" ht="15" customHeight="1" x14ac:dyDescent="0.2">
      <c r="A115" s="170"/>
      <c r="B115" s="560"/>
      <c r="C115" s="176" t="s">
        <v>482</v>
      </c>
      <c r="D115" s="561"/>
      <c r="E115" s="563"/>
      <c r="F115" s="559"/>
      <c r="G115" s="559"/>
      <c r="H115" s="559"/>
      <c r="I115" s="556" t="str">
        <f t="shared" si="10"/>
        <v xml:space="preserve">  </v>
      </c>
    </row>
    <row r="116" spans="1:12" ht="25.5" customHeight="1" x14ac:dyDescent="0.2">
      <c r="A116" s="170"/>
      <c r="B116" s="171" t="s">
        <v>483</v>
      </c>
      <c r="C116" s="177" t="s">
        <v>484</v>
      </c>
      <c r="D116" s="425" t="s">
        <v>168</v>
      </c>
      <c r="E116" s="432"/>
      <c r="F116" s="419"/>
      <c r="G116" s="419"/>
      <c r="H116" s="419"/>
      <c r="I116" s="414" t="str">
        <f t="shared" si="10"/>
        <v xml:space="preserve">  </v>
      </c>
    </row>
    <row r="117" spans="1:12" ht="25.5" customHeight="1" x14ac:dyDescent="0.2">
      <c r="B117" s="178" t="s">
        <v>483</v>
      </c>
      <c r="C117" s="177" t="s">
        <v>485</v>
      </c>
      <c r="D117" s="425" t="s">
        <v>169</v>
      </c>
      <c r="E117" s="432"/>
      <c r="F117" s="419"/>
      <c r="G117" s="419"/>
      <c r="H117" s="419"/>
      <c r="I117" s="414" t="str">
        <f t="shared" si="10"/>
        <v xml:space="preserve">  </v>
      </c>
    </row>
    <row r="118" spans="1:12" ht="25.5" customHeight="1" x14ac:dyDescent="0.2">
      <c r="B118" s="178" t="s">
        <v>486</v>
      </c>
      <c r="C118" s="177" t="s">
        <v>487</v>
      </c>
      <c r="D118" s="425" t="s">
        <v>170</v>
      </c>
      <c r="E118" s="432"/>
      <c r="F118" s="419"/>
      <c r="G118" s="419"/>
      <c r="H118" s="419"/>
      <c r="I118" s="414" t="str">
        <f t="shared" si="10"/>
        <v xml:space="preserve">  </v>
      </c>
    </row>
    <row r="119" spans="1:12" ht="24.75" customHeight="1" x14ac:dyDescent="0.2">
      <c r="B119" s="178" t="s">
        <v>488</v>
      </c>
      <c r="C119" s="177" t="s">
        <v>489</v>
      </c>
      <c r="D119" s="425" t="s">
        <v>171</v>
      </c>
      <c r="E119" s="432"/>
      <c r="F119" s="419"/>
      <c r="G119" s="419"/>
      <c r="H119" s="419"/>
      <c r="I119" s="414" t="str">
        <f t="shared" si="10"/>
        <v xml:space="preserve">  </v>
      </c>
    </row>
    <row r="120" spans="1:12" ht="24.75" customHeight="1" x14ac:dyDescent="0.2">
      <c r="B120" s="178" t="s">
        <v>490</v>
      </c>
      <c r="C120" s="177" t="s">
        <v>491</v>
      </c>
      <c r="D120" s="425" t="s">
        <v>172</v>
      </c>
      <c r="E120" s="432"/>
      <c r="F120" s="419"/>
      <c r="G120" s="419"/>
      <c r="H120" s="419"/>
      <c r="I120" s="414" t="str">
        <f t="shared" si="10"/>
        <v xml:space="preserve">  </v>
      </c>
    </row>
    <row r="121" spans="1:12" ht="20.100000000000001" customHeight="1" x14ac:dyDescent="0.2">
      <c r="B121" s="178">
        <v>426</v>
      </c>
      <c r="C121" s="177" t="s">
        <v>492</v>
      </c>
      <c r="D121" s="425" t="s">
        <v>173</v>
      </c>
      <c r="E121" s="432"/>
      <c r="F121" s="419"/>
      <c r="G121" s="419"/>
      <c r="H121" s="419"/>
      <c r="I121" s="414" t="str">
        <f t="shared" si="10"/>
        <v xml:space="preserve">  </v>
      </c>
    </row>
    <row r="122" spans="1:12" ht="20.100000000000001" customHeight="1" x14ac:dyDescent="0.2">
      <c r="B122" s="178">
        <v>428</v>
      </c>
      <c r="C122" s="177" t="s">
        <v>493</v>
      </c>
      <c r="D122" s="425" t="s">
        <v>174</v>
      </c>
      <c r="E122" s="432"/>
      <c r="F122" s="419"/>
      <c r="G122" s="419"/>
      <c r="H122" s="419"/>
      <c r="I122" s="414" t="str">
        <f t="shared" si="10"/>
        <v xml:space="preserve">  </v>
      </c>
    </row>
    <row r="123" spans="1:12" ht="20.100000000000001" customHeight="1" x14ac:dyDescent="0.2">
      <c r="B123" s="178">
        <v>430</v>
      </c>
      <c r="C123" s="177" t="s">
        <v>494</v>
      </c>
      <c r="D123" s="425" t="s">
        <v>175</v>
      </c>
      <c r="E123" s="432">
        <v>15551</v>
      </c>
      <c r="F123" s="419">
        <v>500</v>
      </c>
      <c r="G123" s="419">
        <v>2500</v>
      </c>
      <c r="H123" s="419">
        <v>15526</v>
      </c>
      <c r="I123" s="414">
        <f t="shared" si="10"/>
        <v>6.2103999999999999</v>
      </c>
    </row>
    <row r="124" spans="1:12" ht="20.100000000000001" customHeight="1" x14ac:dyDescent="0.2">
      <c r="A124" s="170"/>
      <c r="B124" s="560" t="s">
        <v>495</v>
      </c>
      <c r="C124" s="175" t="s">
        <v>496</v>
      </c>
      <c r="D124" s="561" t="s">
        <v>176</v>
      </c>
      <c r="E124" s="562">
        <f>E126+E127+E128+E129+E130+E131</f>
        <v>8153</v>
      </c>
      <c r="F124" s="559">
        <f t="shared" ref="F124:H124" si="15">F126+F127+F128+F129+F130+F131</f>
        <v>18641</v>
      </c>
      <c r="G124" s="559">
        <f t="shared" si="15"/>
        <v>12363</v>
      </c>
      <c r="H124" s="559">
        <f t="shared" si="15"/>
        <v>8733</v>
      </c>
      <c r="I124" s="555">
        <f t="shared" si="10"/>
        <v>0.70638194612958016</v>
      </c>
    </row>
    <row r="125" spans="1:12" ht="12.75" customHeight="1" x14ac:dyDescent="0.2">
      <c r="A125" s="170"/>
      <c r="B125" s="560"/>
      <c r="C125" s="176" t="s">
        <v>497</v>
      </c>
      <c r="D125" s="561"/>
      <c r="E125" s="563"/>
      <c r="F125" s="559"/>
      <c r="G125" s="559"/>
      <c r="H125" s="559"/>
      <c r="I125" s="556" t="str">
        <f t="shared" si="10"/>
        <v xml:space="preserve">  </v>
      </c>
    </row>
    <row r="126" spans="1:12" ht="24.75" customHeight="1" x14ac:dyDescent="0.2">
      <c r="B126" s="178" t="s">
        <v>498</v>
      </c>
      <c r="C126" s="177" t="s">
        <v>499</v>
      </c>
      <c r="D126" s="425" t="s">
        <v>177</v>
      </c>
      <c r="E126" s="432"/>
      <c r="F126" s="419"/>
      <c r="G126" s="419"/>
      <c r="H126" s="419"/>
      <c r="I126" s="414" t="str">
        <f t="shared" si="10"/>
        <v xml:space="preserve">  </v>
      </c>
    </row>
    <row r="127" spans="1:12" ht="24.75" customHeight="1" x14ac:dyDescent="0.2">
      <c r="B127" s="178" t="s">
        <v>500</v>
      </c>
      <c r="C127" s="177" t="s">
        <v>501</v>
      </c>
      <c r="D127" s="425" t="s">
        <v>178</v>
      </c>
      <c r="E127" s="432"/>
      <c r="F127" s="419"/>
      <c r="G127" s="419"/>
      <c r="H127" s="419"/>
      <c r="I127" s="414" t="str">
        <f t="shared" si="10"/>
        <v xml:space="preserve">  </v>
      </c>
    </row>
    <row r="128" spans="1:12" ht="20.100000000000001" customHeight="1" x14ac:dyDescent="0.2">
      <c r="B128" s="178">
        <v>435</v>
      </c>
      <c r="C128" s="177" t="s">
        <v>502</v>
      </c>
      <c r="D128" s="425" t="s">
        <v>179</v>
      </c>
      <c r="E128" s="432">
        <v>8153</v>
      </c>
      <c r="F128" s="419">
        <v>18641</v>
      </c>
      <c r="G128" s="419">
        <v>12363</v>
      </c>
      <c r="H128" s="419">
        <v>8733</v>
      </c>
      <c r="I128" s="414">
        <f t="shared" si="10"/>
        <v>0.70638194612958016</v>
      </c>
      <c r="L128" s="314"/>
    </row>
    <row r="129" spans="1:13" ht="20.100000000000001" customHeight="1" x14ac:dyDescent="0.2">
      <c r="B129" s="178">
        <v>436</v>
      </c>
      <c r="C129" s="177" t="s">
        <v>503</v>
      </c>
      <c r="D129" s="425" t="s">
        <v>180</v>
      </c>
      <c r="E129" s="432"/>
      <c r="F129" s="419"/>
      <c r="G129" s="419"/>
      <c r="H129" s="419"/>
      <c r="I129" s="414" t="str">
        <f t="shared" si="10"/>
        <v xml:space="preserve">  </v>
      </c>
    </row>
    <row r="130" spans="1:13" ht="20.100000000000001" customHeight="1" x14ac:dyDescent="0.2">
      <c r="B130" s="178" t="s">
        <v>504</v>
      </c>
      <c r="C130" s="177" t="s">
        <v>505</v>
      </c>
      <c r="D130" s="425" t="s">
        <v>181</v>
      </c>
      <c r="E130" s="432"/>
      <c r="F130" s="419"/>
      <c r="G130" s="419"/>
      <c r="H130" s="419"/>
      <c r="I130" s="414" t="str">
        <f t="shared" si="10"/>
        <v xml:space="preserve">  </v>
      </c>
    </row>
    <row r="131" spans="1:13" ht="20.100000000000001" customHeight="1" x14ac:dyDescent="0.2">
      <c r="B131" s="178" t="s">
        <v>504</v>
      </c>
      <c r="C131" s="177" t="s">
        <v>506</v>
      </c>
      <c r="D131" s="425" t="s">
        <v>182</v>
      </c>
      <c r="E131" s="432"/>
      <c r="F131" s="419"/>
      <c r="G131" s="419"/>
      <c r="H131" s="419"/>
      <c r="I131" s="414" t="str">
        <f t="shared" si="10"/>
        <v xml:space="preserve">  </v>
      </c>
    </row>
    <row r="132" spans="1:13" ht="20.100000000000001" customHeight="1" x14ac:dyDescent="0.2">
      <c r="A132" s="170"/>
      <c r="B132" s="560" t="s">
        <v>507</v>
      </c>
      <c r="C132" s="175" t="s">
        <v>508</v>
      </c>
      <c r="D132" s="561" t="s">
        <v>183</v>
      </c>
      <c r="E132" s="564">
        <f>E134+E135+E136</f>
        <v>47851</v>
      </c>
      <c r="F132" s="566">
        <f t="shared" ref="F132:H132" si="16">F134+F135+F136</f>
        <v>46883</v>
      </c>
      <c r="G132" s="566">
        <f t="shared" si="16"/>
        <v>43050</v>
      </c>
      <c r="H132" s="566">
        <f t="shared" si="16"/>
        <v>48595</v>
      </c>
      <c r="I132" s="557">
        <f t="shared" si="10"/>
        <v>1.1288037166085947</v>
      </c>
      <c r="K132" s="314"/>
    </row>
    <row r="133" spans="1:13" ht="15.75" customHeight="1" x14ac:dyDescent="0.2">
      <c r="A133" s="170"/>
      <c r="B133" s="560"/>
      <c r="C133" s="176" t="s">
        <v>509</v>
      </c>
      <c r="D133" s="561"/>
      <c r="E133" s="565"/>
      <c r="F133" s="566"/>
      <c r="G133" s="566"/>
      <c r="H133" s="566"/>
      <c r="I133" s="558" t="str">
        <f t="shared" si="10"/>
        <v xml:space="preserve">  </v>
      </c>
      <c r="K133" s="314"/>
      <c r="M133" s="314"/>
    </row>
    <row r="134" spans="1:13" ht="20.100000000000001" customHeight="1" x14ac:dyDescent="0.2">
      <c r="B134" s="178" t="s">
        <v>510</v>
      </c>
      <c r="C134" s="177" t="s">
        <v>511</v>
      </c>
      <c r="D134" s="425" t="s">
        <v>184</v>
      </c>
      <c r="E134" s="432">
        <v>43042</v>
      </c>
      <c r="F134" s="419">
        <v>45383</v>
      </c>
      <c r="G134" s="419">
        <v>41550</v>
      </c>
      <c r="H134" s="419">
        <v>47296</v>
      </c>
      <c r="I134" s="414">
        <f t="shared" si="10"/>
        <v>1.1382912154031288</v>
      </c>
    </row>
    <row r="135" spans="1:13" ht="24.75" customHeight="1" x14ac:dyDescent="0.2">
      <c r="B135" s="178" t="s">
        <v>512</v>
      </c>
      <c r="C135" s="177" t="s">
        <v>513</v>
      </c>
      <c r="D135" s="425" t="s">
        <v>185</v>
      </c>
      <c r="E135" s="432">
        <v>2433</v>
      </c>
      <c r="F135" s="419">
        <v>1000</v>
      </c>
      <c r="G135" s="419">
        <v>1000</v>
      </c>
      <c r="H135" s="419">
        <v>1299</v>
      </c>
      <c r="I135" s="414">
        <f t="shared" si="10"/>
        <v>1.2989999999999999</v>
      </c>
      <c r="K135" s="314"/>
    </row>
    <row r="136" spans="1:13" ht="20.100000000000001" customHeight="1" x14ac:dyDescent="0.2">
      <c r="B136" s="178">
        <v>481</v>
      </c>
      <c r="C136" s="177" t="s">
        <v>514</v>
      </c>
      <c r="D136" s="425" t="s">
        <v>186</v>
      </c>
      <c r="E136" s="432">
        <v>2376</v>
      </c>
      <c r="F136" s="419">
        <v>500</v>
      </c>
      <c r="G136" s="419">
        <v>500</v>
      </c>
      <c r="H136" s="419"/>
      <c r="I136" s="414">
        <f t="shared" si="10"/>
        <v>0</v>
      </c>
    </row>
    <row r="137" spans="1:13" ht="36.75" customHeight="1" x14ac:dyDescent="0.2">
      <c r="B137" s="178">
        <v>427</v>
      </c>
      <c r="C137" s="177" t="s">
        <v>515</v>
      </c>
      <c r="D137" s="425" t="s">
        <v>187</v>
      </c>
      <c r="E137" s="432"/>
      <c r="F137" s="419"/>
      <c r="G137" s="419"/>
      <c r="H137" s="419"/>
      <c r="I137" s="414" t="str">
        <f t="shared" ref="I137:I143" si="17">IFERROR(H137/G137,"  ")</f>
        <v xml:space="preserve">  </v>
      </c>
    </row>
    <row r="138" spans="1:13" ht="36.75" customHeight="1" x14ac:dyDescent="0.2">
      <c r="A138" s="170"/>
      <c r="B138" s="171" t="s">
        <v>516</v>
      </c>
      <c r="C138" s="177" t="s">
        <v>517</v>
      </c>
      <c r="D138" s="425" t="s">
        <v>188</v>
      </c>
      <c r="E138" s="432">
        <v>11355</v>
      </c>
      <c r="F138" s="419">
        <v>9500</v>
      </c>
      <c r="G138" s="419">
        <v>9500</v>
      </c>
      <c r="H138" s="419">
        <v>11597</v>
      </c>
      <c r="I138" s="414">
        <f t="shared" si="17"/>
        <v>1.2207368421052631</v>
      </c>
      <c r="K138" s="314"/>
    </row>
    <row r="139" spans="1:13" ht="20.100000000000001" customHeight="1" x14ac:dyDescent="0.2">
      <c r="A139" s="170"/>
      <c r="B139" s="560"/>
      <c r="C139" s="173" t="s">
        <v>518</v>
      </c>
      <c r="D139" s="561" t="s">
        <v>189</v>
      </c>
      <c r="E139" s="562"/>
      <c r="F139" s="559"/>
      <c r="G139" s="559"/>
      <c r="H139" s="559"/>
      <c r="I139" s="555" t="str">
        <f t="shared" si="17"/>
        <v xml:space="preserve">  </v>
      </c>
    </row>
    <row r="140" spans="1:13" ht="23.25" customHeight="1" x14ac:dyDescent="0.2">
      <c r="A140" s="170"/>
      <c r="B140" s="560"/>
      <c r="C140" s="174" t="s">
        <v>519</v>
      </c>
      <c r="D140" s="561"/>
      <c r="E140" s="563"/>
      <c r="F140" s="559"/>
      <c r="G140" s="559"/>
      <c r="H140" s="559"/>
      <c r="I140" s="556" t="str">
        <f t="shared" si="17"/>
        <v xml:space="preserve">  </v>
      </c>
    </row>
    <row r="141" spans="1:13" ht="20.100000000000001" customHeight="1" x14ac:dyDescent="0.2">
      <c r="A141" s="170"/>
      <c r="B141" s="560"/>
      <c r="C141" s="173" t="s">
        <v>520</v>
      </c>
      <c r="D141" s="561" t="s">
        <v>190</v>
      </c>
      <c r="E141" s="562">
        <f>E77+E92+E109+E110+E111-E139</f>
        <v>279839</v>
      </c>
      <c r="F141" s="559">
        <f>F77+F92+F109+F110+F111-F139</f>
        <v>263230</v>
      </c>
      <c r="G141" s="559">
        <f>G77+G92+G109+G110+G111-G139</f>
        <v>252636</v>
      </c>
      <c r="H141" s="559">
        <f>H77+H92+H109+H110+H111-H139</f>
        <v>276015</v>
      </c>
      <c r="I141" s="555">
        <f t="shared" si="17"/>
        <v>1.0925402555455279</v>
      </c>
      <c r="J141" s="180"/>
      <c r="K141" s="435"/>
    </row>
    <row r="142" spans="1:13" ht="14.25" customHeight="1" x14ac:dyDescent="0.2">
      <c r="A142" s="170"/>
      <c r="B142" s="560"/>
      <c r="C142" s="174" t="s">
        <v>521</v>
      </c>
      <c r="D142" s="561"/>
      <c r="E142" s="563"/>
      <c r="F142" s="559"/>
      <c r="G142" s="559"/>
      <c r="H142" s="559"/>
      <c r="I142" s="556" t="str">
        <f t="shared" si="17"/>
        <v xml:space="preserve">  </v>
      </c>
      <c r="J142" s="314"/>
      <c r="K142" s="314"/>
    </row>
    <row r="143" spans="1:13" ht="20.100000000000001" customHeight="1" thickBot="1" x14ac:dyDescent="0.25">
      <c r="A143" s="170"/>
      <c r="B143" s="181">
        <v>89</v>
      </c>
      <c r="C143" s="182" t="s">
        <v>522</v>
      </c>
      <c r="D143" s="427" t="s">
        <v>191</v>
      </c>
      <c r="E143" s="433">
        <v>126993</v>
      </c>
      <c r="F143" s="434">
        <v>126500</v>
      </c>
      <c r="G143" s="434">
        <v>126900</v>
      </c>
      <c r="H143" s="434">
        <v>126993</v>
      </c>
      <c r="I143" s="415">
        <f t="shared" si="17"/>
        <v>1.0007328605200945</v>
      </c>
    </row>
    <row r="145" spans="2:2" x14ac:dyDescent="0.2">
      <c r="B145" s="154" t="s">
        <v>581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3"/>
  <sheetViews>
    <sheetView showGridLines="0" workbookViewId="0">
      <selection activeCell="F19" sqref="F19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54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183"/>
      <c r="G1" s="183"/>
      <c r="H1" s="166" t="s">
        <v>579</v>
      </c>
    </row>
    <row r="2" spans="1:8" ht="21.75" customHeight="1" x14ac:dyDescent="0.25">
      <c r="B2" s="585" t="s">
        <v>68</v>
      </c>
      <c r="C2" s="585"/>
      <c r="D2" s="585"/>
      <c r="E2" s="585"/>
      <c r="F2" s="585"/>
      <c r="G2" s="585"/>
      <c r="H2" s="585"/>
    </row>
    <row r="3" spans="1:8" ht="14.25" customHeight="1" x14ac:dyDescent="0.25">
      <c r="B3" s="586" t="s">
        <v>803</v>
      </c>
      <c r="C3" s="586"/>
      <c r="D3" s="586"/>
      <c r="E3" s="586"/>
      <c r="F3" s="586"/>
      <c r="G3" s="586"/>
      <c r="H3" s="586"/>
    </row>
    <row r="4" spans="1:8" ht="14.25" customHeight="1" thickBot="1" x14ac:dyDescent="0.3">
      <c r="B4" s="153"/>
      <c r="C4" s="153"/>
      <c r="D4" s="153"/>
      <c r="E4" s="153"/>
      <c r="F4" s="153"/>
      <c r="G4" s="153"/>
      <c r="H4" s="155" t="s">
        <v>128</v>
      </c>
    </row>
    <row r="5" spans="1:8" ht="24.75" customHeight="1" thickBot="1" x14ac:dyDescent="0.3">
      <c r="B5" s="589" t="s">
        <v>523</v>
      </c>
      <c r="C5" s="542" t="s">
        <v>84</v>
      </c>
      <c r="D5" s="576" t="s">
        <v>804</v>
      </c>
      <c r="E5" s="551" t="s">
        <v>805</v>
      </c>
      <c r="F5" s="578" t="s">
        <v>755</v>
      </c>
      <c r="G5" s="579"/>
      <c r="H5" s="583" t="s">
        <v>757</v>
      </c>
    </row>
    <row r="6" spans="1:8" ht="25.5" customHeight="1" x14ac:dyDescent="0.25">
      <c r="A6" s="16"/>
      <c r="B6" s="590"/>
      <c r="C6" s="543"/>
      <c r="D6" s="543"/>
      <c r="E6" s="577"/>
      <c r="F6" s="192" t="s">
        <v>0</v>
      </c>
      <c r="G6" s="189" t="s">
        <v>571</v>
      </c>
      <c r="H6" s="584"/>
    </row>
    <row r="7" spans="1:8" ht="16.5" thickBot="1" x14ac:dyDescent="0.3">
      <c r="A7" s="82"/>
      <c r="B7" s="474">
        <v>1</v>
      </c>
      <c r="C7" s="475">
        <v>2</v>
      </c>
      <c r="D7" s="471">
        <v>3</v>
      </c>
      <c r="E7" s="470">
        <v>4</v>
      </c>
      <c r="F7" s="471">
        <v>5</v>
      </c>
      <c r="G7" s="472">
        <v>6</v>
      </c>
      <c r="H7" s="428">
        <v>7</v>
      </c>
    </row>
    <row r="8" spans="1:8" s="57" customFormat="1" ht="20.100000000000001" customHeight="1" x14ac:dyDescent="0.25">
      <c r="A8" s="473"/>
      <c r="B8" s="476" t="s">
        <v>524</v>
      </c>
      <c r="C8" s="477"/>
      <c r="D8" s="478"/>
      <c r="E8" s="478"/>
      <c r="F8" s="478"/>
      <c r="G8" s="478"/>
      <c r="H8" s="191"/>
    </row>
    <row r="9" spans="1:8" s="57" customFormat="1" ht="20.100000000000001" customHeight="1" x14ac:dyDescent="0.25">
      <c r="A9" s="473"/>
      <c r="B9" s="479" t="s">
        <v>525</v>
      </c>
      <c r="C9" s="186">
        <v>3001</v>
      </c>
      <c r="D9" s="484">
        <f>D10+D11+D12+D13</f>
        <v>251006</v>
      </c>
      <c r="E9" s="484">
        <f>E10+E11+E12+E13</f>
        <v>252800</v>
      </c>
      <c r="F9" s="484">
        <f>F10+F11+F12+F13</f>
        <v>58400</v>
      </c>
      <c r="G9" s="484">
        <f>G10+G11+G12+G13</f>
        <v>49828</v>
      </c>
      <c r="H9" s="381">
        <f>IFERROR(G9/F9,"  ")</f>
        <v>0.85321917808219183</v>
      </c>
    </row>
    <row r="10" spans="1:8" s="57" customFormat="1" ht="20.100000000000001" customHeight="1" x14ac:dyDescent="0.25">
      <c r="A10" s="473"/>
      <c r="B10" s="480" t="s">
        <v>526</v>
      </c>
      <c r="C10" s="187">
        <v>3002</v>
      </c>
      <c r="D10" s="485">
        <v>240349</v>
      </c>
      <c r="E10" s="485">
        <v>244000</v>
      </c>
      <c r="F10" s="485">
        <v>56000</v>
      </c>
      <c r="G10" s="485">
        <v>47528</v>
      </c>
      <c r="H10" s="486">
        <f t="shared" ref="H10:H66" si="0">IFERROR(G10/F10,"  ")</f>
        <v>0.84871428571428575</v>
      </c>
    </row>
    <row r="11" spans="1:8" s="57" customFormat="1" ht="20.100000000000001" customHeight="1" x14ac:dyDescent="0.25">
      <c r="A11" s="473"/>
      <c r="B11" s="480" t="s">
        <v>527</v>
      </c>
      <c r="C11" s="187">
        <v>3003</v>
      </c>
      <c r="D11" s="485"/>
      <c r="E11" s="485"/>
      <c r="F11" s="485"/>
      <c r="G11" s="485"/>
      <c r="H11" s="486" t="str">
        <f t="shared" si="0"/>
        <v xml:space="preserve">  </v>
      </c>
    </row>
    <row r="12" spans="1:8" s="57" customFormat="1" ht="20.100000000000001" customHeight="1" x14ac:dyDescent="0.25">
      <c r="A12" s="473"/>
      <c r="B12" s="480" t="s">
        <v>528</v>
      </c>
      <c r="C12" s="187">
        <v>3004</v>
      </c>
      <c r="D12" s="485">
        <v>3680</v>
      </c>
      <c r="E12" s="485">
        <v>4000</v>
      </c>
      <c r="F12" s="485">
        <v>1500</v>
      </c>
      <c r="G12" s="485">
        <v>1430</v>
      </c>
      <c r="H12" s="486">
        <f t="shared" si="0"/>
        <v>0.95333333333333337</v>
      </c>
    </row>
    <row r="13" spans="1:8" s="57" customFormat="1" ht="20.100000000000001" customHeight="1" x14ac:dyDescent="0.25">
      <c r="A13" s="473"/>
      <c r="B13" s="480" t="s">
        <v>529</v>
      </c>
      <c r="C13" s="187">
        <v>3005</v>
      </c>
      <c r="D13" s="485">
        <v>6977</v>
      </c>
      <c r="E13" s="485">
        <v>4800</v>
      </c>
      <c r="F13" s="485">
        <v>900</v>
      </c>
      <c r="G13" s="485">
        <v>870</v>
      </c>
      <c r="H13" s="486">
        <f t="shared" si="0"/>
        <v>0.96666666666666667</v>
      </c>
    </row>
    <row r="14" spans="1:8" s="57" customFormat="1" ht="20.100000000000001" customHeight="1" x14ac:dyDescent="0.25">
      <c r="A14" s="473"/>
      <c r="B14" s="479" t="s">
        <v>530</v>
      </c>
      <c r="C14" s="186">
        <v>3006</v>
      </c>
      <c r="D14" s="484">
        <f>D15+D16+D17+D18+D19+D20+D21+D22</f>
        <v>241694</v>
      </c>
      <c r="E14" s="484">
        <f>E15+E16+E17+E18+E19+E20+E21+E22</f>
        <v>238887</v>
      </c>
      <c r="F14" s="484">
        <f>F15+F16+F17+F18+F19+F20+F21+F22</f>
        <v>54637</v>
      </c>
      <c r="G14" s="484">
        <f>G15+G16+G17+G18+G19+G20+G21+G22</f>
        <v>55579</v>
      </c>
      <c r="H14" s="381">
        <f t="shared" si="0"/>
        <v>1.0172410637480096</v>
      </c>
    </row>
    <row r="15" spans="1:8" s="57" customFormat="1" ht="20.100000000000001" customHeight="1" x14ac:dyDescent="0.25">
      <c r="A15" s="473"/>
      <c r="B15" s="480" t="s">
        <v>531</v>
      </c>
      <c r="C15" s="187">
        <v>3007</v>
      </c>
      <c r="D15" s="485">
        <v>79984</v>
      </c>
      <c r="E15" s="485">
        <v>85000</v>
      </c>
      <c r="F15" s="485">
        <v>15000</v>
      </c>
      <c r="G15" s="485">
        <v>13857</v>
      </c>
      <c r="H15" s="486">
        <f t="shared" si="0"/>
        <v>0.92379999999999995</v>
      </c>
    </row>
    <row r="16" spans="1:8" s="57" customFormat="1" ht="20.100000000000001" customHeight="1" x14ac:dyDescent="0.25">
      <c r="A16" s="473"/>
      <c r="B16" s="480" t="s">
        <v>532</v>
      </c>
      <c r="C16" s="187">
        <v>3008</v>
      </c>
      <c r="D16" s="485"/>
      <c r="E16" s="485"/>
      <c r="F16" s="485"/>
      <c r="G16" s="485"/>
      <c r="H16" s="486" t="str">
        <f t="shared" si="0"/>
        <v xml:space="preserve">  </v>
      </c>
    </row>
    <row r="17" spans="1:8" s="57" customFormat="1" ht="20.100000000000001" customHeight="1" x14ac:dyDescent="0.25">
      <c r="A17" s="473"/>
      <c r="B17" s="480" t="s">
        <v>533</v>
      </c>
      <c r="C17" s="187">
        <v>3009</v>
      </c>
      <c r="D17" s="485">
        <v>151851</v>
      </c>
      <c r="E17" s="485">
        <v>143487</v>
      </c>
      <c r="F17" s="485">
        <v>36387</v>
      </c>
      <c r="G17" s="485">
        <v>37246</v>
      </c>
      <c r="H17" s="486">
        <f t="shared" si="0"/>
        <v>1.0236073322890042</v>
      </c>
    </row>
    <row r="18" spans="1:8" s="57" customFormat="1" ht="20.100000000000001" customHeight="1" x14ac:dyDescent="0.25">
      <c r="A18" s="473"/>
      <c r="B18" s="480" t="s">
        <v>534</v>
      </c>
      <c r="C18" s="187">
        <v>3010</v>
      </c>
      <c r="D18" s="485"/>
      <c r="E18" s="485"/>
      <c r="F18" s="485"/>
      <c r="G18" s="485"/>
      <c r="H18" s="486" t="str">
        <f t="shared" si="0"/>
        <v xml:space="preserve">  </v>
      </c>
    </row>
    <row r="19" spans="1:8" s="57" customFormat="1" ht="20.100000000000001" customHeight="1" x14ac:dyDescent="0.25">
      <c r="A19" s="473"/>
      <c r="B19" s="480" t="s">
        <v>535</v>
      </c>
      <c r="C19" s="187">
        <v>3011</v>
      </c>
      <c r="D19" s="485"/>
      <c r="E19" s="485"/>
      <c r="F19" s="485"/>
      <c r="G19" s="485"/>
      <c r="H19" s="486" t="str">
        <f t="shared" si="0"/>
        <v xml:space="preserve">  </v>
      </c>
    </row>
    <row r="20" spans="1:8" s="57" customFormat="1" ht="20.100000000000001" customHeight="1" x14ac:dyDescent="0.25">
      <c r="A20" s="473"/>
      <c r="B20" s="480" t="s">
        <v>536</v>
      </c>
      <c r="C20" s="187">
        <v>3012</v>
      </c>
      <c r="D20" s="485">
        <v>206</v>
      </c>
      <c r="E20" s="485">
        <v>400</v>
      </c>
      <c r="F20" s="485">
        <v>250</v>
      </c>
      <c r="G20" s="485">
        <v>2974</v>
      </c>
      <c r="H20" s="486">
        <f t="shared" si="0"/>
        <v>11.896000000000001</v>
      </c>
    </row>
    <row r="21" spans="1:8" s="57" customFormat="1" ht="20.100000000000001" customHeight="1" x14ac:dyDescent="0.25">
      <c r="A21" s="473"/>
      <c r="B21" s="480" t="s">
        <v>537</v>
      </c>
      <c r="C21" s="187">
        <v>3013</v>
      </c>
      <c r="D21" s="485">
        <v>9653</v>
      </c>
      <c r="E21" s="485">
        <v>10000</v>
      </c>
      <c r="F21" s="485">
        <v>3000</v>
      </c>
      <c r="G21" s="485">
        <v>1502</v>
      </c>
      <c r="H21" s="486">
        <f t="shared" si="0"/>
        <v>0.5006666666666667</v>
      </c>
    </row>
    <row r="22" spans="1:8" s="57" customFormat="1" ht="20.100000000000001" customHeight="1" x14ac:dyDescent="0.25">
      <c r="A22" s="473"/>
      <c r="B22" s="480" t="s">
        <v>538</v>
      </c>
      <c r="C22" s="187">
        <v>3014</v>
      </c>
      <c r="D22" s="485"/>
      <c r="E22" s="485"/>
      <c r="F22" s="485"/>
      <c r="G22" s="485"/>
      <c r="H22" s="486" t="str">
        <f t="shared" si="0"/>
        <v xml:space="preserve">  </v>
      </c>
    </row>
    <row r="23" spans="1:8" s="57" customFormat="1" ht="20.100000000000001" customHeight="1" x14ac:dyDescent="0.25">
      <c r="A23" s="473"/>
      <c r="B23" s="480" t="s">
        <v>539</v>
      </c>
      <c r="C23" s="187">
        <v>3015</v>
      </c>
      <c r="D23" s="485">
        <f>D9-D14</f>
        <v>9312</v>
      </c>
      <c r="E23" s="485">
        <f>E9-E14</f>
        <v>13913</v>
      </c>
      <c r="F23" s="485">
        <f>F9-F14</f>
        <v>3763</v>
      </c>
      <c r="G23" s="485"/>
      <c r="H23" s="486">
        <f t="shared" si="0"/>
        <v>0</v>
      </c>
    </row>
    <row r="24" spans="1:8" s="57" customFormat="1" ht="20.100000000000001" customHeight="1" x14ac:dyDescent="0.25">
      <c r="A24" s="473"/>
      <c r="B24" s="480" t="s">
        <v>540</v>
      </c>
      <c r="C24" s="187">
        <v>3016</v>
      </c>
      <c r="D24" s="485"/>
      <c r="E24" s="485"/>
      <c r="F24" s="485"/>
      <c r="G24" s="485">
        <f>G14-G9</f>
        <v>5751</v>
      </c>
      <c r="H24" s="486" t="str">
        <f t="shared" si="0"/>
        <v xml:space="preserve">  </v>
      </c>
    </row>
    <row r="25" spans="1:8" s="57" customFormat="1" ht="20.100000000000001" customHeight="1" x14ac:dyDescent="0.25">
      <c r="A25" s="473"/>
      <c r="B25" s="481" t="s">
        <v>541</v>
      </c>
      <c r="C25" s="187"/>
      <c r="D25" s="485"/>
      <c r="E25" s="485"/>
      <c r="F25" s="485"/>
      <c r="G25" s="485"/>
      <c r="H25" s="486" t="str">
        <f t="shared" si="0"/>
        <v xml:space="preserve">  </v>
      </c>
    </row>
    <row r="26" spans="1:8" s="57" customFormat="1" ht="20.100000000000001" customHeight="1" x14ac:dyDescent="0.25">
      <c r="A26" s="473"/>
      <c r="B26" s="479" t="s">
        <v>192</v>
      </c>
      <c r="C26" s="186">
        <v>3017</v>
      </c>
      <c r="D26" s="484">
        <f>D27+D28+D29+D30+D31</f>
        <v>0</v>
      </c>
      <c r="E26" s="484"/>
      <c r="F26" s="484"/>
      <c r="G26" s="484"/>
      <c r="H26" s="381" t="str">
        <f t="shared" si="0"/>
        <v xml:space="preserve">  </v>
      </c>
    </row>
    <row r="27" spans="1:8" s="57" customFormat="1" ht="20.100000000000001" customHeight="1" x14ac:dyDescent="0.25">
      <c r="A27" s="473"/>
      <c r="B27" s="480" t="s">
        <v>542</v>
      </c>
      <c r="C27" s="187">
        <v>3018</v>
      </c>
      <c r="D27" s="485"/>
      <c r="E27" s="485"/>
      <c r="F27" s="485"/>
      <c r="G27" s="485"/>
      <c r="H27" s="486" t="str">
        <f t="shared" si="0"/>
        <v xml:space="preserve">  </v>
      </c>
    </row>
    <row r="28" spans="1:8" s="57" customFormat="1" ht="27.75" customHeight="1" x14ac:dyDescent="0.25">
      <c r="A28" s="473"/>
      <c r="B28" s="480" t="s">
        <v>543</v>
      </c>
      <c r="C28" s="187">
        <v>3019</v>
      </c>
      <c r="D28" s="485"/>
      <c r="E28" s="485"/>
      <c r="F28" s="485"/>
      <c r="G28" s="485"/>
      <c r="H28" s="486" t="str">
        <f t="shared" si="0"/>
        <v xml:space="preserve">  </v>
      </c>
    </row>
    <row r="29" spans="1:8" s="57" customFormat="1" ht="20.100000000000001" customHeight="1" x14ac:dyDescent="0.25">
      <c r="A29" s="473"/>
      <c r="B29" s="480" t="s">
        <v>544</v>
      </c>
      <c r="C29" s="187">
        <v>3020</v>
      </c>
      <c r="D29" s="485"/>
      <c r="E29" s="485"/>
      <c r="F29" s="485"/>
      <c r="G29" s="485"/>
      <c r="H29" s="486" t="str">
        <f t="shared" si="0"/>
        <v xml:space="preserve">  </v>
      </c>
    </row>
    <row r="30" spans="1:8" s="57" customFormat="1" ht="20.100000000000001" customHeight="1" x14ac:dyDescent="0.25">
      <c r="A30" s="473"/>
      <c r="B30" s="480" t="s">
        <v>545</v>
      </c>
      <c r="C30" s="187">
        <v>3021</v>
      </c>
      <c r="D30" s="485"/>
      <c r="E30" s="485"/>
      <c r="F30" s="485"/>
      <c r="G30" s="485"/>
      <c r="H30" s="486" t="str">
        <f t="shared" si="0"/>
        <v xml:space="preserve">  </v>
      </c>
    </row>
    <row r="31" spans="1:8" s="57" customFormat="1" ht="20.100000000000001" customHeight="1" x14ac:dyDescent="0.25">
      <c r="A31" s="473"/>
      <c r="B31" s="480" t="s">
        <v>69</v>
      </c>
      <c r="C31" s="187">
        <v>3022</v>
      </c>
      <c r="D31" s="485"/>
      <c r="E31" s="485"/>
      <c r="F31" s="485"/>
      <c r="G31" s="485"/>
      <c r="H31" s="486" t="str">
        <f t="shared" si="0"/>
        <v xml:space="preserve">  </v>
      </c>
    </row>
    <row r="32" spans="1:8" s="57" customFormat="1" ht="20.100000000000001" customHeight="1" x14ac:dyDescent="0.25">
      <c r="A32" s="473"/>
      <c r="B32" s="479" t="s">
        <v>193</v>
      </c>
      <c r="C32" s="186">
        <v>3023</v>
      </c>
      <c r="D32" s="484">
        <f>D33+D34+D35</f>
        <v>20680</v>
      </c>
      <c r="E32" s="484">
        <f>E33+E34+E35</f>
        <v>25000</v>
      </c>
      <c r="F32" s="484">
        <f>F33+F34+F35</f>
        <v>15000</v>
      </c>
      <c r="G32" s="484">
        <f>G33+G34+G35</f>
        <v>5236</v>
      </c>
      <c r="H32" s="381">
        <f t="shared" si="0"/>
        <v>0.34906666666666669</v>
      </c>
    </row>
    <row r="33" spans="1:8" s="57" customFormat="1" ht="20.100000000000001" customHeight="1" x14ac:dyDescent="0.25">
      <c r="A33" s="473"/>
      <c r="B33" s="480" t="s">
        <v>546</v>
      </c>
      <c r="C33" s="187">
        <v>3024</v>
      </c>
      <c r="D33" s="485"/>
      <c r="E33" s="485"/>
      <c r="F33" s="485"/>
      <c r="G33" s="485"/>
      <c r="H33" s="486" t="str">
        <f t="shared" si="0"/>
        <v xml:space="preserve">  </v>
      </c>
    </row>
    <row r="34" spans="1:8" s="57" customFormat="1" ht="34.5" customHeight="1" x14ac:dyDescent="0.25">
      <c r="A34" s="473"/>
      <c r="B34" s="480" t="s">
        <v>547</v>
      </c>
      <c r="C34" s="187">
        <v>3025</v>
      </c>
      <c r="D34" s="485">
        <v>20680</v>
      </c>
      <c r="E34" s="485">
        <v>25000</v>
      </c>
      <c r="F34" s="485">
        <v>15000</v>
      </c>
      <c r="G34" s="485">
        <v>5236</v>
      </c>
      <c r="H34" s="486">
        <f t="shared" si="0"/>
        <v>0.34906666666666669</v>
      </c>
    </row>
    <row r="35" spans="1:8" s="57" customFormat="1" ht="20.100000000000001" customHeight="1" x14ac:dyDescent="0.25">
      <c r="A35" s="473"/>
      <c r="B35" s="480" t="s">
        <v>548</v>
      </c>
      <c r="C35" s="187">
        <v>3026</v>
      </c>
      <c r="D35" s="485"/>
      <c r="E35" s="485"/>
      <c r="F35" s="485"/>
      <c r="G35" s="485"/>
      <c r="H35" s="486" t="str">
        <f t="shared" si="0"/>
        <v xml:space="preserve">  </v>
      </c>
    </row>
    <row r="36" spans="1:8" s="57" customFormat="1" ht="20.100000000000001" customHeight="1" x14ac:dyDescent="0.25">
      <c r="A36" s="473"/>
      <c r="B36" s="480" t="s">
        <v>549</v>
      </c>
      <c r="C36" s="187">
        <v>3027</v>
      </c>
      <c r="D36" s="485"/>
      <c r="E36" s="485"/>
      <c r="F36" s="485"/>
      <c r="G36" s="485"/>
      <c r="H36" s="486" t="str">
        <f t="shared" si="0"/>
        <v xml:space="preserve">  </v>
      </c>
    </row>
    <row r="37" spans="1:8" s="57" customFormat="1" ht="20.100000000000001" customHeight="1" x14ac:dyDescent="0.25">
      <c r="A37" s="473"/>
      <c r="B37" s="480" t="s">
        <v>550</v>
      </c>
      <c r="C37" s="187">
        <v>3028</v>
      </c>
      <c r="D37" s="485"/>
      <c r="E37" s="485"/>
      <c r="F37" s="485"/>
      <c r="G37" s="485">
        <f>G32-G26</f>
        <v>5236</v>
      </c>
      <c r="H37" s="486" t="str">
        <f t="shared" si="0"/>
        <v xml:space="preserve">  </v>
      </c>
    </row>
    <row r="38" spans="1:8" s="57" customFormat="1" ht="22.5" customHeight="1" x14ac:dyDescent="0.25">
      <c r="A38" s="473"/>
      <c r="B38" s="481" t="s">
        <v>551</v>
      </c>
      <c r="C38" s="187"/>
      <c r="D38" s="485"/>
      <c r="E38" s="485"/>
      <c r="F38" s="485"/>
      <c r="G38" s="485"/>
      <c r="H38" s="486" t="str">
        <f t="shared" si="0"/>
        <v xml:space="preserve">  </v>
      </c>
    </row>
    <row r="39" spans="1:8" s="57" customFormat="1" ht="20.100000000000001" customHeight="1" x14ac:dyDescent="0.25">
      <c r="A39" s="473"/>
      <c r="B39" s="479" t="s">
        <v>552</v>
      </c>
      <c r="C39" s="186">
        <v>3029</v>
      </c>
      <c r="D39" s="484">
        <f>D40+D41+D42+D43+D44+D45+D46</f>
        <v>0</v>
      </c>
      <c r="E39" s="484"/>
      <c r="F39" s="484"/>
      <c r="G39" s="484"/>
      <c r="H39" s="381" t="str">
        <f t="shared" si="0"/>
        <v xml:space="preserve">  </v>
      </c>
    </row>
    <row r="40" spans="1:8" s="57" customFormat="1" ht="20.100000000000001" customHeight="1" x14ac:dyDescent="0.25">
      <c r="A40" s="473"/>
      <c r="B40" s="480" t="s">
        <v>70</v>
      </c>
      <c r="C40" s="187">
        <v>3030</v>
      </c>
      <c r="D40" s="485"/>
      <c r="E40" s="485"/>
      <c r="F40" s="485"/>
      <c r="G40" s="485"/>
      <c r="H40" s="486" t="str">
        <f t="shared" si="0"/>
        <v xml:space="preserve">  </v>
      </c>
    </row>
    <row r="41" spans="1:8" s="57" customFormat="1" ht="20.100000000000001" customHeight="1" x14ac:dyDescent="0.25">
      <c r="A41" s="473"/>
      <c r="B41" s="480" t="s">
        <v>553</v>
      </c>
      <c r="C41" s="187">
        <v>3031</v>
      </c>
      <c r="D41" s="485"/>
      <c r="E41" s="485"/>
      <c r="F41" s="485"/>
      <c r="G41" s="485"/>
      <c r="H41" s="486" t="str">
        <f t="shared" si="0"/>
        <v xml:space="preserve">  </v>
      </c>
    </row>
    <row r="42" spans="1:8" s="57" customFormat="1" ht="20.100000000000001" customHeight="1" x14ac:dyDescent="0.25">
      <c r="A42" s="473"/>
      <c r="B42" s="480" t="s">
        <v>554</v>
      </c>
      <c r="C42" s="187">
        <v>3032</v>
      </c>
      <c r="D42" s="485"/>
      <c r="E42" s="485"/>
      <c r="F42" s="485"/>
      <c r="G42" s="485"/>
      <c r="H42" s="486" t="str">
        <f t="shared" si="0"/>
        <v xml:space="preserve">  </v>
      </c>
    </row>
    <row r="43" spans="1:8" s="57" customFormat="1" ht="20.100000000000001" customHeight="1" x14ac:dyDescent="0.25">
      <c r="A43" s="473"/>
      <c r="B43" s="480" t="s">
        <v>555</v>
      </c>
      <c r="C43" s="187">
        <v>3033</v>
      </c>
      <c r="D43" s="485"/>
      <c r="E43" s="485"/>
      <c r="F43" s="485"/>
      <c r="G43" s="485"/>
      <c r="H43" s="486" t="str">
        <f t="shared" si="0"/>
        <v xml:space="preserve">  </v>
      </c>
    </row>
    <row r="44" spans="1:8" s="57" customFormat="1" ht="20.100000000000001" customHeight="1" x14ac:dyDescent="0.25">
      <c r="A44" s="473"/>
      <c r="B44" s="480" t="s">
        <v>556</v>
      </c>
      <c r="C44" s="187">
        <v>3034</v>
      </c>
      <c r="D44" s="485"/>
      <c r="E44" s="485"/>
      <c r="F44" s="485"/>
      <c r="G44" s="485"/>
      <c r="H44" s="486" t="str">
        <f t="shared" si="0"/>
        <v xml:space="preserve">  </v>
      </c>
    </row>
    <row r="45" spans="1:8" s="57" customFormat="1" ht="20.100000000000001" customHeight="1" x14ac:dyDescent="0.25">
      <c r="A45" s="473"/>
      <c r="B45" s="480" t="s">
        <v>557</v>
      </c>
      <c r="C45" s="187">
        <v>3035</v>
      </c>
      <c r="D45" s="485"/>
      <c r="E45" s="485"/>
      <c r="F45" s="485"/>
      <c r="G45" s="485"/>
      <c r="H45" s="486" t="str">
        <f t="shared" si="0"/>
        <v xml:space="preserve">  </v>
      </c>
    </row>
    <row r="46" spans="1:8" s="57" customFormat="1" ht="20.100000000000001" customHeight="1" x14ac:dyDescent="0.25">
      <c r="A46" s="473"/>
      <c r="B46" s="480" t="s">
        <v>558</v>
      </c>
      <c r="C46" s="187">
        <v>3036</v>
      </c>
      <c r="D46" s="485"/>
      <c r="E46" s="485"/>
      <c r="F46" s="485"/>
      <c r="G46" s="485"/>
      <c r="H46" s="486" t="str">
        <f t="shared" si="0"/>
        <v xml:space="preserve">  </v>
      </c>
    </row>
    <row r="47" spans="1:8" s="57" customFormat="1" ht="20.100000000000001" customHeight="1" x14ac:dyDescent="0.25">
      <c r="A47" s="473"/>
      <c r="B47" s="479" t="s">
        <v>559</v>
      </c>
      <c r="C47" s="186">
        <v>3037</v>
      </c>
      <c r="D47" s="484">
        <f>D48+D49+D50+D51+D52+D53+D54+D55</f>
        <v>0</v>
      </c>
      <c r="E47" s="484"/>
      <c r="F47" s="484"/>
      <c r="G47" s="484"/>
      <c r="H47" s="381" t="str">
        <f t="shared" si="0"/>
        <v xml:space="preserve">  </v>
      </c>
    </row>
    <row r="48" spans="1:8" s="57" customFormat="1" ht="20.100000000000001" customHeight="1" x14ac:dyDescent="0.25">
      <c r="A48" s="473"/>
      <c r="B48" s="480" t="s">
        <v>560</v>
      </c>
      <c r="C48" s="187">
        <v>3038</v>
      </c>
      <c r="D48" s="485"/>
      <c r="E48" s="485"/>
      <c r="F48" s="485"/>
      <c r="G48" s="485"/>
      <c r="H48" s="486" t="str">
        <f t="shared" si="0"/>
        <v xml:space="preserve">  </v>
      </c>
    </row>
    <row r="49" spans="1:8" s="57" customFormat="1" ht="20.100000000000001" customHeight="1" x14ac:dyDescent="0.25">
      <c r="A49" s="473"/>
      <c r="B49" s="480" t="s">
        <v>553</v>
      </c>
      <c r="C49" s="187">
        <v>3039</v>
      </c>
      <c r="D49" s="485"/>
      <c r="E49" s="485"/>
      <c r="F49" s="485"/>
      <c r="G49" s="485"/>
      <c r="H49" s="486" t="str">
        <f t="shared" si="0"/>
        <v xml:space="preserve">  </v>
      </c>
    </row>
    <row r="50" spans="1:8" s="57" customFormat="1" ht="20.100000000000001" customHeight="1" x14ac:dyDescent="0.25">
      <c r="A50" s="473"/>
      <c r="B50" s="480" t="s">
        <v>554</v>
      </c>
      <c r="C50" s="187">
        <v>3040</v>
      </c>
      <c r="D50" s="485"/>
      <c r="E50" s="485"/>
      <c r="F50" s="485"/>
      <c r="G50" s="485"/>
      <c r="H50" s="486" t="str">
        <f t="shared" si="0"/>
        <v xml:space="preserve">  </v>
      </c>
    </row>
    <row r="51" spans="1:8" s="57" customFormat="1" ht="20.100000000000001" customHeight="1" x14ac:dyDescent="0.25">
      <c r="A51" s="473"/>
      <c r="B51" s="480" t="s">
        <v>555</v>
      </c>
      <c r="C51" s="187">
        <v>3041</v>
      </c>
      <c r="D51" s="485"/>
      <c r="E51" s="485"/>
      <c r="F51" s="485"/>
      <c r="G51" s="485"/>
      <c r="H51" s="486" t="str">
        <f t="shared" si="0"/>
        <v xml:space="preserve">  </v>
      </c>
    </row>
    <row r="52" spans="1:8" s="57" customFormat="1" ht="20.100000000000001" customHeight="1" x14ac:dyDescent="0.25">
      <c r="A52" s="473"/>
      <c r="B52" s="480" t="s">
        <v>556</v>
      </c>
      <c r="C52" s="187">
        <v>3042</v>
      </c>
      <c r="D52" s="485"/>
      <c r="E52" s="485"/>
      <c r="F52" s="485"/>
      <c r="G52" s="485"/>
      <c r="H52" s="486" t="str">
        <f t="shared" si="0"/>
        <v xml:space="preserve">  </v>
      </c>
    </row>
    <row r="53" spans="1:8" s="57" customFormat="1" ht="20.100000000000001" customHeight="1" x14ac:dyDescent="0.25">
      <c r="A53" s="473"/>
      <c r="B53" s="480" t="s">
        <v>561</v>
      </c>
      <c r="C53" s="187">
        <v>3043</v>
      </c>
      <c r="D53" s="485"/>
      <c r="E53" s="485"/>
      <c r="F53" s="485"/>
      <c r="G53" s="485"/>
      <c r="H53" s="486" t="str">
        <f t="shared" si="0"/>
        <v xml:space="preserve">  </v>
      </c>
    </row>
    <row r="54" spans="1:8" s="57" customFormat="1" ht="20.100000000000001" customHeight="1" x14ac:dyDescent="0.25">
      <c r="A54" s="473"/>
      <c r="B54" s="480" t="s">
        <v>562</v>
      </c>
      <c r="C54" s="187">
        <v>3044</v>
      </c>
      <c r="D54" s="485"/>
      <c r="E54" s="485"/>
      <c r="F54" s="485"/>
      <c r="G54" s="485"/>
      <c r="H54" s="486" t="str">
        <f t="shared" si="0"/>
        <v xml:space="preserve">  </v>
      </c>
    </row>
    <row r="55" spans="1:8" s="57" customFormat="1" ht="20.100000000000001" customHeight="1" x14ac:dyDescent="0.25">
      <c r="A55" s="473"/>
      <c r="B55" s="480" t="s">
        <v>563</v>
      </c>
      <c r="C55" s="187">
        <v>3045</v>
      </c>
      <c r="D55" s="485"/>
      <c r="E55" s="485"/>
      <c r="F55" s="485"/>
      <c r="G55" s="485"/>
      <c r="H55" s="486" t="str">
        <f t="shared" si="0"/>
        <v xml:space="preserve">  </v>
      </c>
    </row>
    <row r="56" spans="1:8" s="57" customFormat="1" ht="20.100000000000001" customHeight="1" x14ac:dyDescent="0.25">
      <c r="A56" s="473"/>
      <c r="B56" s="480" t="s">
        <v>564</v>
      </c>
      <c r="C56" s="187">
        <v>3046</v>
      </c>
      <c r="D56" s="485">
        <f>D39-D47</f>
        <v>0</v>
      </c>
      <c r="E56" s="485"/>
      <c r="F56" s="485"/>
      <c r="G56" s="485"/>
      <c r="H56" s="486" t="str">
        <f t="shared" si="0"/>
        <v xml:space="preserve">  </v>
      </c>
    </row>
    <row r="57" spans="1:8" s="57" customFormat="1" ht="20.100000000000001" customHeight="1" x14ac:dyDescent="0.25">
      <c r="A57" s="473"/>
      <c r="B57" s="480" t="s">
        <v>565</v>
      </c>
      <c r="C57" s="187">
        <v>3047</v>
      </c>
      <c r="D57" s="485">
        <f>D47-D39</f>
        <v>0</v>
      </c>
      <c r="E57" s="485"/>
      <c r="F57" s="485"/>
      <c r="G57" s="485"/>
      <c r="H57" s="486" t="str">
        <f t="shared" si="0"/>
        <v xml:space="preserve">  </v>
      </c>
    </row>
    <row r="58" spans="1:8" s="57" customFormat="1" ht="20.100000000000001" customHeight="1" x14ac:dyDescent="0.25">
      <c r="A58" s="473"/>
      <c r="B58" s="481" t="s">
        <v>572</v>
      </c>
      <c r="C58" s="187">
        <v>3048</v>
      </c>
      <c r="D58" s="485">
        <f>D9+D26+D39</f>
        <v>251006</v>
      </c>
      <c r="E58" s="485">
        <f t="shared" ref="E58:G58" si="1">E9+E26+E39</f>
        <v>252800</v>
      </c>
      <c r="F58" s="485">
        <f t="shared" si="1"/>
        <v>58400</v>
      </c>
      <c r="G58" s="485">
        <f t="shared" si="1"/>
        <v>49828</v>
      </c>
      <c r="H58" s="486">
        <f t="shared" si="0"/>
        <v>0.85321917808219183</v>
      </c>
    </row>
    <row r="59" spans="1:8" s="57" customFormat="1" ht="20.100000000000001" customHeight="1" x14ac:dyDescent="0.25">
      <c r="A59" s="473"/>
      <c r="B59" s="481" t="s">
        <v>573</v>
      </c>
      <c r="C59" s="187">
        <v>3049</v>
      </c>
      <c r="D59" s="485">
        <f>D14+D32+D47</f>
        <v>262374</v>
      </c>
      <c r="E59" s="485">
        <f t="shared" ref="E59:G59" si="2">E14+E32+E47</f>
        <v>263887</v>
      </c>
      <c r="F59" s="485">
        <f t="shared" si="2"/>
        <v>69637</v>
      </c>
      <c r="G59" s="485">
        <f t="shared" si="2"/>
        <v>60815</v>
      </c>
      <c r="H59" s="486">
        <f t="shared" si="0"/>
        <v>0.87331447362752557</v>
      </c>
    </row>
    <row r="60" spans="1:8" s="57" customFormat="1" ht="20.100000000000001" customHeight="1" x14ac:dyDescent="0.25">
      <c r="A60" s="473"/>
      <c r="B60" s="479" t="s">
        <v>574</v>
      </c>
      <c r="C60" s="186">
        <v>3050</v>
      </c>
      <c r="D60" s="484"/>
      <c r="E60" s="484"/>
      <c r="F60" s="484"/>
      <c r="G60" s="484"/>
      <c r="H60" s="381" t="str">
        <f t="shared" si="0"/>
        <v xml:space="preserve">  </v>
      </c>
    </row>
    <row r="61" spans="1:8" s="57" customFormat="1" ht="20.100000000000001" customHeight="1" x14ac:dyDescent="0.25">
      <c r="A61" s="473"/>
      <c r="B61" s="479" t="s">
        <v>575</v>
      </c>
      <c r="C61" s="186">
        <v>3051</v>
      </c>
      <c r="D61" s="484">
        <f>D59-D58</f>
        <v>11368</v>
      </c>
      <c r="E61" s="484">
        <f t="shared" ref="E61:G61" si="3">E59-E58</f>
        <v>11087</v>
      </c>
      <c r="F61" s="484">
        <f t="shared" si="3"/>
        <v>11237</v>
      </c>
      <c r="G61" s="484">
        <f t="shared" si="3"/>
        <v>10987</v>
      </c>
      <c r="H61" s="381">
        <f t="shared" si="0"/>
        <v>0.97775206905757761</v>
      </c>
    </row>
    <row r="62" spans="1:8" s="57" customFormat="1" ht="20.100000000000001" customHeight="1" x14ac:dyDescent="0.25">
      <c r="A62" s="473"/>
      <c r="B62" s="479" t="s">
        <v>566</v>
      </c>
      <c r="C62" s="186">
        <v>3052</v>
      </c>
      <c r="D62" s="484">
        <v>75228</v>
      </c>
      <c r="E62" s="484">
        <v>32653</v>
      </c>
      <c r="F62" s="484">
        <v>32653</v>
      </c>
      <c r="G62" s="484">
        <v>63860</v>
      </c>
      <c r="H62" s="381">
        <f t="shared" si="0"/>
        <v>1.9557161669678131</v>
      </c>
    </row>
    <row r="63" spans="1:8" s="57" customFormat="1" ht="24" customHeight="1" x14ac:dyDescent="0.25">
      <c r="A63" s="473"/>
      <c r="B63" s="481" t="s">
        <v>567</v>
      </c>
      <c r="C63" s="187">
        <v>3053</v>
      </c>
      <c r="D63" s="485"/>
      <c r="E63" s="485"/>
      <c r="F63" s="485"/>
      <c r="G63" s="485"/>
      <c r="H63" s="486" t="str">
        <f t="shared" si="0"/>
        <v xml:space="preserve">  </v>
      </c>
    </row>
    <row r="64" spans="1:8" s="57" customFormat="1" ht="24" customHeight="1" x14ac:dyDescent="0.25">
      <c r="A64" s="473"/>
      <c r="B64" s="481" t="s">
        <v>568</v>
      </c>
      <c r="C64" s="187">
        <v>3054</v>
      </c>
      <c r="D64" s="485"/>
      <c r="E64" s="485"/>
      <c r="F64" s="485"/>
      <c r="G64" s="485"/>
      <c r="H64" s="486" t="str">
        <f t="shared" si="0"/>
        <v xml:space="preserve">  </v>
      </c>
    </row>
    <row r="65" spans="2:9" s="57" customFormat="1" ht="20.100000000000001" customHeight="1" x14ac:dyDescent="0.25">
      <c r="B65" s="482" t="s">
        <v>569</v>
      </c>
      <c r="C65" s="587">
        <v>3055</v>
      </c>
      <c r="D65" s="581">
        <f>D60-D61+D62+D63-D64</f>
        <v>63860</v>
      </c>
      <c r="E65" s="581">
        <f t="shared" ref="E65:G65" si="4">E60-E61+E62+E63-E64</f>
        <v>21566</v>
      </c>
      <c r="F65" s="581">
        <f t="shared" si="4"/>
        <v>21416</v>
      </c>
      <c r="G65" s="581">
        <f t="shared" si="4"/>
        <v>52873</v>
      </c>
      <c r="H65" s="518">
        <f>IFERROR(G65/F65,"  ")</f>
        <v>2.4688550616361598</v>
      </c>
    </row>
    <row r="66" spans="2:9" s="57" customFormat="1" ht="13.5" customHeight="1" thickBot="1" x14ac:dyDescent="0.3">
      <c r="B66" s="483" t="s">
        <v>570</v>
      </c>
      <c r="C66" s="588"/>
      <c r="D66" s="582"/>
      <c r="E66" s="582"/>
      <c r="F66" s="582"/>
      <c r="G66" s="582"/>
      <c r="H66" s="580" t="str">
        <f t="shared" si="0"/>
        <v xml:space="preserve">  </v>
      </c>
    </row>
    <row r="67" spans="2:9" x14ac:dyDescent="0.25">
      <c r="B67" s="188"/>
      <c r="H67" s="190" t="str">
        <f t="shared" ref="H67:H73" si="5">IFERROR(G67/F67,"  ")</f>
        <v xml:space="preserve">  </v>
      </c>
    </row>
    <row r="68" spans="2:9" x14ac:dyDescent="0.25">
      <c r="B68" s="154" t="s">
        <v>581</v>
      </c>
      <c r="H68" s="190" t="str">
        <f t="shared" si="5"/>
        <v xml:space="preserve">  </v>
      </c>
      <c r="I68" s="16"/>
    </row>
    <row r="69" spans="2:9" x14ac:dyDescent="0.25">
      <c r="H69" s="190" t="str">
        <f t="shared" si="5"/>
        <v xml:space="preserve">  </v>
      </c>
    </row>
    <row r="70" spans="2:9" x14ac:dyDescent="0.25">
      <c r="H70" s="190" t="str">
        <f t="shared" si="5"/>
        <v xml:space="preserve">  </v>
      </c>
    </row>
    <row r="71" spans="2:9" x14ac:dyDescent="0.25">
      <c r="H71" s="190" t="str">
        <f t="shared" si="5"/>
        <v xml:space="preserve">  </v>
      </c>
    </row>
    <row r="72" spans="2:9" x14ac:dyDescent="0.25">
      <c r="H72" s="190" t="str">
        <f t="shared" si="5"/>
        <v xml:space="preserve">  </v>
      </c>
    </row>
    <row r="73" spans="2:9" x14ac:dyDescent="0.25">
      <c r="H73" s="190" t="str">
        <f t="shared" si="5"/>
        <v xml:space="preserve">  </v>
      </c>
    </row>
    <row r="74" spans="2:9" x14ac:dyDescent="0.25">
      <c r="H74" s="190" t="str">
        <f t="shared" ref="H74:H137" si="6">IFERROR(G74/F74,"  ")</f>
        <v xml:space="preserve">  </v>
      </c>
    </row>
    <row r="75" spans="2:9" x14ac:dyDescent="0.25">
      <c r="H75" s="190" t="str">
        <f t="shared" si="6"/>
        <v xml:space="preserve">  </v>
      </c>
    </row>
    <row r="76" spans="2:9" x14ac:dyDescent="0.25">
      <c r="H76" s="190" t="str">
        <f t="shared" si="6"/>
        <v xml:space="preserve">  </v>
      </c>
    </row>
    <row r="77" spans="2:9" x14ac:dyDescent="0.25">
      <c r="H77" s="190" t="str">
        <f t="shared" si="6"/>
        <v xml:space="preserve">  </v>
      </c>
    </row>
    <row r="78" spans="2:9" x14ac:dyDescent="0.25">
      <c r="H78" s="574" t="str">
        <f t="shared" si="6"/>
        <v xml:space="preserve">  </v>
      </c>
    </row>
    <row r="79" spans="2:9" x14ac:dyDescent="0.25">
      <c r="H79" s="574" t="str">
        <f t="shared" si="6"/>
        <v xml:space="preserve">  </v>
      </c>
    </row>
    <row r="80" spans="2:9" x14ac:dyDescent="0.25">
      <c r="H80" s="190" t="str">
        <f t="shared" si="6"/>
        <v xml:space="preserve">  </v>
      </c>
    </row>
    <row r="81" spans="8:8" x14ac:dyDescent="0.25">
      <c r="H81" s="190" t="str">
        <f t="shared" si="6"/>
        <v xml:space="preserve">  </v>
      </c>
    </row>
    <row r="82" spans="8:8" x14ac:dyDescent="0.25">
      <c r="H82" s="190" t="str">
        <f t="shared" si="6"/>
        <v xml:space="preserve">  </v>
      </c>
    </row>
    <row r="83" spans="8:8" x14ac:dyDescent="0.25">
      <c r="H83" s="190" t="str">
        <f t="shared" si="6"/>
        <v xml:space="preserve">  </v>
      </c>
    </row>
    <row r="84" spans="8:8" x14ac:dyDescent="0.25">
      <c r="H84" s="190" t="str">
        <f t="shared" si="6"/>
        <v xml:space="preserve">  </v>
      </c>
    </row>
    <row r="85" spans="8:8" x14ac:dyDescent="0.25">
      <c r="H85" s="190" t="str">
        <f t="shared" si="6"/>
        <v xml:space="preserve">  </v>
      </c>
    </row>
    <row r="86" spans="8:8" x14ac:dyDescent="0.25">
      <c r="H86" s="190" t="str">
        <f t="shared" si="6"/>
        <v xml:space="preserve">  </v>
      </c>
    </row>
    <row r="87" spans="8:8" x14ac:dyDescent="0.25">
      <c r="H87" s="190" t="str">
        <f t="shared" si="6"/>
        <v xml:space="preserve">  </v>
      </c>
    </row>
    <row r="88" spans="8:8" x14ac:dyDescent="0.25">
      <c r="H88" s="190" t="str">
        <f t="shared" si="6"/>
        <v xml:space="preserve">  </v>
      </c>
    </row>
    <row r="89" spans="8:8" x14ac:dyDescent="0.25">
      <c r="H89" s="190" t="str">
        <f t="shared" si="6"/>
        <v xml:space="preserve">  </v>
      </c>
    </row>
    <row r="90" spans="8:8" x14ac:dyDescent="0.25">
      <c r="H90" s="190" t="str">
        <f t="shared" si="6"/>
        <v xml:space="preserve">  </v>
      </c>
    </row>
    <row r="91" spans="8:8" x14ac:dyDescent="0.25">
      <c r="H91" s="190" t="str">
        <f t="shared" si="6"/>
        <v xml:space="preserve">  </v>
      </c>
    </row>
    <row r="92" spans="8:8" x14ac:dyDescent="0.25">
      <c r="H92" s="190" t="str">
        <f t="shared" si="6"/>
        <v xml:space="preserve">  </v>
      </c>
    </row>
    <row r="93" spans="8:8" x14ac:dyDescent="0.25">
      <c r="H93" s="574" t="str">
        <f t="shared" si="6"/>
        <v xml:space="preserve">  </v>
      </c>
    </row>
    <row r="94" spans="8:8" x14ac:dyDescent="0.25">
      <c r="H94" s="574" t="str">
        <f t="shared" si="6"/>
        <v xml:space="preserve">  </v>
      </c>
    </row>
    <row r="95" spans="8:8" x14ac:dyDescent="0.25">
      <c r="H95" s="574" t="str">
        <f t="shared" si="6"/>
        <v xml:space="preserve">  </v>
      </c>
    </row>
    <row r="96" spans="8:8" x14ac:dyDescent="0.25">
      <c r="H96" s="574" t="str">
        <f t="shared" si="6"/>
        <v xml:space="preserve">  </v>
      </c>
    </row>
    <row r="97" spans="8:8" x14ac:dyDescent="0.25">
      <c r="H97" s="190" t="str">
        <f t="shared" si="6"/>
        <v xml:space="preserve">  </v>
      </c>
    </row>
    <row r="98" spans="8:8" x14ac:dyDescent="0.25">
      <c r="H98" s="190" t="str">
        <f t="shared" si="6"/>
        <v xml:space="preserve">  </v>
      </c>
    </row>
    <row r="99" spans="8:8" x14ac:dyDescent="0.25">
      <c r="H99" s="190" t="str">
        <f t="shared" si="6"/>
        <v xml:space="preserve">  </v>
      </c>
    </row>
    <row r="100" spans="8:8" x14ac:dyDescent="0.25">
      <c r="H100" s="574" t="str">
        <f t="shared" si="6"/>
        <v xml:space="preserve">  </v>
      </c>
    </row>
    <row r="101" spans="8:8" x14ac:dyDescent="0.25">
      <c r="H101" s="574" t="str">
        <f t="shared" si="6"/>
        <v xml:space="preserve">  </v>
      </c>
    </row>
    <row r="102" spans="8:8" x14ac:dyDescent="0.25">
      <c r="H102" s="190" t="str">
        <f t="shared" si="6"/>
        <v xml:space="preserve">  </v>
      </c>
    </row>
    <row r="103" spans="8:8" x14ac:dyDescent="0.25">
      <c r="H103" s="190" t="str">
        <f t="shared" si="6"/>
        <v xml:space="preserve">  </v>
      </c>
    </row>
    <row r="104" spans="8:8" x14ac:dyDescent="0.25">
      <c r="H104" s="190" t="str">
        <f t="shared" si="6"/>
        <v xml:space="preserve">  </v>
      </c>
    </row>
    <row r="105" spans="8:8" x14ac:dyDescent="0.25">
      <c r="H105" s="190" t="str">
        <f t="shared" si="6"/>
        <v xml:space="preserve">  </v>
      </c>
    </row>
    <row r="106" spans="8:8" x14ac:dyDescent="0.25">
      <c r="H106" s="190" t="str">
        <f t="shared" si="6"/>
        <v xml:space="preserve">  </v>
      </c>
    </row>
    <row r="107" spans="8:8" x14ac:dyDescent="0.25">
      <c r="H107" s="190" t="str">
        <f t="shared" si="6"/>
        <v xml:space="preserve">  </v>
      </c>
    </row>
    <row r="108" spans="8:8" x14ac:dyDescent="0.25">
      <c r="H108" s="190" t="str">
        <f t="shared" si="6"/>
        <v xml:space="preserve">  </v>
      </c>
    </row>
    <row r="109" spans="8:8" x14ac:dyDescent="0.25">
      <c r="H109" s="190" t="str">
        <f t="shared" si="6"/>
        <v xml:space="preserve">  </v>
      </c>
    </row>
    <row r="110" spans="8:8" x14ac:dyDescent="0.25">
      <c r="H110" s="190" t="str">
        <f t="shared" si="6"/>
        <v xml:space="preserve">  </v>
      </c>
    </row>
    <row r="111" spans="8:8" x14ac:dyDescent="0.25">
      <c r="H111" s="190" t="str">
        <f t="shared" si="6"/>
        <v xml:space="preserve">  </v>
      </c>
    </row>
    <row r="112" spans="8:8" x14ac:dyDescent="0.25">
      <c r="H112" s="574" t="str">
        <f t="shared" si="6"/>
        <v xml:space="preserve">  </v>
      </c>
    </row>
    <row r="113" spans="8:8" x14ac:dyDescent="0.25">
      <c r="H113" s="574" t="str">
        <f t="shared" si="6"/>
        <v xml:space="preserve">  </v>
      </c>
    </row>
    <row r="114" spans="8:8" x14ac:dyDescent="0.25">
      <c r="H114" s="190" t="str">
        <f t="shared" si="6"/>
        <v xml:space="preserve">  </v>
      </c>
    </row>
    <row r="115" spans="8:8" x14ac:dyDescent="0.25">
      <c r="H115" s="574" t="str">
        <f t="shared" si="6"/>
        <v xml:space="preserve">  </v>
      </c>
    </row>
    <row r="116" spans="8:8" x14ac:dyDescent="0.25">
      <c r="H116" s="574" t="str">
        <f t="shared" si="6"/>
        <v xml:space="preserve">  </v>
      </c>
    </row>
    <row r="117" spans="8:8" x14ac:dyDescent="0.25">
      <c r="H117" s="190" t="str">
        <f t="shared" si="6"/>
        <v xml:space="preserve">  </v>
      </c>
    </row>
    <row r="118" spans="8:8" x14ac:dyDescent="0.25">
      <c r="H118" s="190" t="str">
        <f t="shared" si="6"/>
        <v xml:space="preserve">  </v>
      </c>
    </row>
    <row r="119" spans="8:8" x14ac:dyDescent="0.25">
      <c r="H119" s="190" t="str">
        <f t="shared" si="6"/>
        <v xml:space="preserve">  </v>
      </c>
    </row>
    <row r="120" spans="8:8" x14ac:dyDescent="0.25">
      <c r="H120" s="190" t="str">
        <f t="shared" si="6"/>
        <v xml:space="preserve">  </v>
      </c>
    </row>
    <row r="121" spans="8:8" x14ac:dyDescent="0.25">
      <c r="H121" s="190" t="str">
        <f t="shared" si="6"/>
        <v xml:space="preserve">  </v>
      </c>
    </row>
    <row r="122" spans="8:8" x14ac:dyDescent="0.25">
      <c r="H122" s="190" t="str">
        <f t="shared" si="6"/>
        <v xml:space="preserve">  </v>
      </c>
    </row>
    <row r="123" spans="8:8" x14ac:dyDescent="0.25">
      <c r="H123" s="190" t="str">
        <f t="shared" si="6"/>
        <v xml:space="preserve">  </v>
      </c>
    </row>
    <row r="124" spans="8:8" x14ac:dyDescent="0.25">
      <c r="H124" s="190" t="str">
        <f t="shared" si="6"/>
        <v xml:space="preserve">  </v>
      </c>
    </row>
    <row r="125" spans="8:8" x14ac:dyDescent="0.25">
      <c r="H125" s="574" t="str">
        <f t="shared" si="6"/>
        <v xml:space="preserve">  </v>
      </c>
    </row>
    <row r="126" spans="8:8" x14ac:dyDescent="0.25">
      <c r="H126" s="574" t="str">
        <f t="shared" si="6"/>
        <v xml:space="preserve">  </v>
      </c>
    </row>
    <row r="127" spans="8:8" x14ac:dyDescent="0.25">
      <c r="H127" s="190" t="str">
        <f t="shared" si="6"/>
        <v xml:space="preserve">  </v>
      </c>
    </row>
    <row r="128" spans="8:8" x14ac:dyDescent="0.25">
      <c r="H128" s="190" t="str">
        <f t="shared" si="6"/>
        <v xml:space="preserve">  </v>
      </c>
    </row>
    <row r="129" spans="8:8" x14ac:dyDescent="0.25">
      <c r="H129" s="190" t="str">
        <f t="shared" si="6"/>
        <v xml:space="preserve">  </v>
      </c>
    </row>
    <row r="130" spans="8:8" x14ac:dyDescent="0.25">
      <c r="H130" s="190" t="str">
        <f t="shared" si="6"/>
        <v xml:space="preserve">  </v>
      </c>
    </row>
    <row r="131" spans="8:8" x14ac:dyDescent="0.25">
      <c r="H131" s="190" t="str">
        <f t="shared" si="6"/>
        <v xml:space="preserve">  </v>
      </c>
    </row>
    <row r="132" spans="8:8" x14ac:dyDescent="0.25">
      <c r="H132" s="190" t="str">
        <f t="shared" si="6"/>
        <v xml:space="preserve">  </v>
      </c>
    </row>
    <row r="133" spans="8:8" x14ac:dyDescent="0.25">
      <c r="H133" s="575" t="str">
        <f t="shared" si="6"/>
        <v xml:space="preserve">  </v>
      </c>
    </row>
    <row r="134" spans="8:8" x14ac:dyDescent="0.25">
      <c r="H134" s="575" t="str">
        <f t="shared" si="6"/>
        <v xml:space="preserve">  </v>
      </c>
    </row>
    <row r="135" spans="8:8" x14ac:dyDescent="0.25">
      <c r="H135" s="190" t="str">
        <f t="shared" si="6"/>
        <v xml:space="preserve">  </v>
      </c>
    </row>
    <row r="136" spans="8:8" x14ac:dyDescent="0.25">
      <c r="H136" s="190" t="str">
        <f t="shared" si="6"/>
        <v xml:space="preserve">  </v>
      </c>
    </row>
    <row r="137" spans="8:8" x14ac:dyDescent="0.25">
      <c r="H137" s="190" t="str">
        <f t="shared" si="6"/>
        <v xml:space="preserve">  </v>
      </c>
    </row>
    <row r="138" spans="8:8" x14ac:dyDescent="0.25">
      <c r="H138" s="190" t="str">
        <f t="shared" ref="H138:H144" si="7">IFERROR(G138/F138,"  ")</f>
        <v xml:space="preserve">  </v>
      </c>
    </row>
    <row r="139" spans="8:8" x14ac:dyDescent="0.25">
      <c r="H139" s="190" t="str">
        <f t="shared" si="7"/>
        <v xml:space="preserve">  </v>
      </c>
    </row>
    <row r="140" spans="8:8" x14ac:dyDescent="0.25">
      <c r="H140" s="574" t="str">
        <f t="shared" si="7"/>
        <v xml:space="preserve">  </v>
      </c>
    </row>
    <row r="141" spans="8:8" x14ac:dyDescent="0.25">
      <c r="H141" s="574" t="str">
        <f t="shared" si="7"/>
        <v xml:space="preserve">  </v>
      </c>
    </row>
    <row r="142" spans="8:8" x14ac:dyDescent="0.25">
      <c r="H142" s="574" t="str">
        <f t="shared" si="7"/>
        <v xml:space="preserve">  </v>
      </c>
    </row>
    <row r="143" spans="8:8" x14ac:dyDescent="0.25">
      <c r="H143" s="574" t="str">
        <f t="shared" si="7"/>
        <v xml:space="preserve">  </v>
      </c>
    </row>
    <row r="144" spans="8:8" x14ac:dyDescent="0.25">
      <c r="H144" s="190" t="str">
        <f t="shared" si="7"/>
        <v xml:space="preserve">  </v>
      </c>
    </row>
    <row r="145" spans="8:8" x14ac:dyDescent="0.25">
      <c r="H145" s="156"/>
    </row>
    <row r="146" spans="8:8" x14ac:dyDescent="0.25">
      <c r="H146" s="156"/>
    </row>
    <row r="147" spans="8:8" x14ac:dyDescent="0.25">
      <c r="H147" s="156"/>
    </row>
    <row r="148" spans="8:8" x14ac:dyDescent="0.25">
      <c r="H148" s="156"/>
    </row>
    <row r="149" spans="8:8" x14ac:dyDescent="0.25">
      <c r="H149" s="156"/>
    </row>
    <row r="150" spans="8:8" x14ac:dyDescent="0.25">
      <c r="H150" s="156"/>
    </row>
    <row r="151" spans="8:8" x14ac:dyDescent="0.25">
      <c r="H151" s="156"/>
    </row>
    <row r="152" spans="8:8" x14ac:dyDescent="0.25">
      <c r="H152" s="156"/>
    </row>
    <row r="153" spans="8:8" x14ac:dyDescent="0.25">
      <c r="H153" s="156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97"/>
  <sheetViews>
    <sheetView showGridLines="0" zoomScale="75" zoomScaleNormal="75" workbookViewId="0">
      <selection activeCell="G37" sqref="G37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41" t="s">
        <v>210</v>
      </c>
    </row>
    <row r="2" spans="2:24" ht="20.25" x14ac:dyDescent="0.3">
      <c r="B2" s="596" t="s">
        <v>37</v>
      </c>
      <c r="C2" s="596"/>
      <c r="D2" s="596"/>
      <c r="E2" s="596"/>
      <c r="F2" s="596"/>
      <c r="G2" s="596"/>
      <c r="H2" s="596"/>
      <c r="I2" s="1"/>
    </row>
    <row r="3" spans="2:24" ht="19.5" thickBot="1" x14ac:dyDescent="0.35">
      <c r="C3" s="1"/>
      <c r="D3" s="30"/>
      <c r="E3" s="1"/>
      <c r="F3" s="1"/>
      <c r="G3" s="1"/>
      <c r="H3" s="70" t="s">
        <v>3</v>
      </c>
      <c r="I3" s="1"/>
    </row>
    <row r="4" spans="2:24" ht="36.75" customHeight="1" x14ac:dyDescent="0.25">
      <c r="B4" s="597" t="s">
        <v>4</v>
      </c>
      <c r="C4" s="599" t="s">
        <v>6</v>
      </c>
      <c r="D4" s="601" t="s">
        <v>729</v>
      </c>
      <c r="E4" s="603" t="s">
        <v>730</v>
      </c>
      <c r="F4" s="605" t="s">
        <v>755</v>
      </c>
      <c r="G4" s="606"/>
      <c r="H4" s="607" t="s">
        <v>732</v>
      </c>
      <c r="I4" s="594"/>
      <c r="J4" s="595"/>
      <c r="K4" s="594"/>
      <c r="L4" s="595"/>
      <c r="M4" s="594"/>
      <c r="N4" s="595"/>
      <c r="O4" s="594"/>
      <c r="P4" s="595"/>
      <c r="Q4" s="594"/>
      <c r="R4" s="595"/>
      <c r="S4" s="595"/>
      <c r="T4" s="595"/>
      <c r="U4" s="3"/>
      <c r="V4" s="3"/>
      <c r="W4" s="3"/>
      <c r="X4" s="3"/>
    </row>
    <row r="5" spans="2:24" ht="30.75" customHeight="1" thickBot="1" x14ac:dyDescent="0.3">
      <c r="B5" s="598"/>
      <c r="C5" s="600"/>
      <c r="D5" s="602"/>
      <c r="E5" s="604"/>
      <c r="F5" s="245" t="s">
        <v>0</v>
      </c>
      <c r="G5" s="194" t="s">
        <v>46</v>
      </c>
      <c r="H5" s="608"/>
      <c r="I5" s="594"/>
      <c r="J5" s="594"/>
      <c r="K5" s="594"/>
      <c r="L5" s="594"/>
      <c r="M5" s="594"/>
      <c r="N5" s="594"/>
      <c r="O5" s="594"/>
      <c r="P5" s="595"/>
      <c r="Q5" s="594"/>
      <c r="R5" s="595"/>
      <c r="S5" s="595"/>
      <c r="T5" s="595"/>
      <c r="U5" s="3"/>
      <c r="V5" s="3"/>
      <c r="W5" s="3"/>
      <c r="X5" s="3"/>
    </row>
    <row r="6" spans="2:24" s="35" customFormat="1" ht="35.25" customHeight="1" x14ac:dyDescent="0.3">
      <c r="B6" s="123" t="s">
        <v>53</v>
      </c>
      <c r="C6" s="71" t="s">
        <v>81</v>
      </c>
      <c r="D6" s="389">
        <v>73820114.659999996</v>
      </c>
      <c r="E6" s="390">
        <v>77000000</v>
      </c>
      <c r="F6" s="391">
        <v>18585000</v>
      </c>
      <c r="G6" s="390">
        <v>18624339.68</v>
      </c>
      <c r="H6" s="392">
        <f>G6/F6*100</f>
        <v>100.21167436104386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20" t="s">
        <v>54</v>
      </c>
      <c r="C7" s="40" t="s">
        <v>119</v>
      </c>
      <c r="D7" s="393">
        <v>101320560.84999999</v>
      </c>
      <c r="E7" s="394">
        <v>109110000</v>
      </c>
      <c r="F7" s="395">
        <v>26660000</v>
      </c>
      <c r="G7" s="394">
        <v>25613277.43</v>
      </c>
      <c r="H7" s="392">
        <f t="shared" ref="H7:H36" si="0">G7/F7*100</f>
        <v>96.073808814703682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20" t="s">
        <v>55</v>
      </c>
      <c r="C8" s="40" t="s">
        <v>120</v>
      </c>
      <c r="D8" s="393">
        <v>118874037.89</v>
      </c>
      <c r="E8" s="394">
        <v>127280000</v>
      </c>
      <c r="F8" s="395">
        <v>31098689</v>
      </c>
      <c r="G8" s="394">
        <v>29932738.75</v>
      </c>
      <c r="H8" s="392">
        <f t="shared" si="0"/>
        <v>96.250805781555613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20" t="s">
        <v>56</v>
      </c>
      <c r="C9" s="40" t="s">
        <v>576</v>
      </c>
      <c r="D9" s="405">
        <f>D10+D11</f>
        <v>125</v>
      </c>
      <c r="E9" s="405">
        <f>E10+E11</f>
        <v>123</v>
      </c>
      <c r="F9" s="405">
        <f t="shared" ref="F9:G9" si="1">F10+F11</f>
        <v>126</v>
      </c>
      <c r="G9" s="405">
        <f t="shared" si="1"/>
        <v>127</v>
      </c>
      <c r="H9" s="392">
        <f t="shared" si="0"/>
        <v>100.79365079365078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20" t="s">
        <v>124</v>
      </c>
      <c r="C10" s="121" t="s">
        <v>121</v>
      </c>
      <c r="D10" s="405">
        <v>123</v>
      </c>
      <c r="E10" s="406">
        <v>121</v>
      </c>
      <c r="F10" s="407">
        <v>124</v>
      </c>
      <c r="G10" s="406">
        <v>126</v>
      </c>
      <c r="H10" s="392">
        <f t="shared" si="0"/>
        <v>101.61290322580645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20" t="s">
        <v>123</v>
      </c>
      <c r="C11" s="121" t="s">
        <v>122</v>
      </c>
      <c r="D11" s="405">
        <v>2</v>
      </c>
      <c r="E11" s="406">
        <v>2</v>
      </c>
      <c r="F11" s="407">
        <v>2</v>
      </c>
      <c r="G11" s="406">
        <v>1</v>
      </c>
      <c r="H11" s="392">
        <f t="shared" si="0"/>
        <v>50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20" t="s">
        <v>97</v>
      </c>
      <c r="C12" s="122" t="s">
        <v>7</v>
      </c>
      <c r="D12" s="393">
        <v>238993.72</v>
      </c>
      <c r="E12" s="394">
        <v>490000</v>
      </c>
      <c r="F12" s="395">
        <v>122500</v>
      </c>
      <c r="G12" s="394">
        <v>39933.96</v>
      </c>
      <c r="H12" s="392">
        <f t="shared" si="0"/>
        <v>32.599151020408165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20" t="s">
        <v>98</v>
      </c>
      <c r="C13" s="122" t="s">
        <v>71</v>
      </c>
      <c r="D13" s="408">
        <v>2</v>
      </c>
      <c r="E13" s="409">
        <v>2</v>
      </c>
      <c r="F13" s="407">
        <v>2</v>
      </c>
      <c r="G13" s="406">
        <v>1</v>
      </c>
      <c r="H13" s="392">
        <f t="shared" si="0"/>
        <v>50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20" t="s">
        <v>99</v>
      </c>
      <c r="C14" s="122" t="s">
        <v>8</v>
      </c>
      <c r="D14" s="396"/>
      <c r="E14" s="397"/>
      <c r="F14" s="395"/>
      <c r="G14" s="394"/>
      <c r="H14" s="39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20" t="s">
        <v>100</v>
      </c>
      <c r="C15" s="122" t="s">
        <v>72</v>
      </c>
      <c r="D15" s="408"/>
      <c r="E15" s="409"/>
      <c r="F15" s="407"/>
      <c r="G15" s="406"/>
      <c r="H15" s="392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20" t="s">
        <v>101</v>
      </c>
      <c r="C16" s="40" t="s">
        <v>9</v>
      </c>
      <c r="D16" s="396">
        <v>12475246.369999999</v>
      </c>
      <c r="E16" s="397">
        <v>13000000</v>
      </c>
      <c r="F16" s="395">
        <v>3250000</v>
      </c>
      <c r="G16" s="394">
        <v>2607831.54</v>
      </c>
      <c r="H16" s="392">
        <f t="shared" si="0"/>
        <v>80.240970461538467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20" t="s">
        <v>102</v>
      </c>
      <c r="C17" s="40" t="s">
        <v>73</v>
      </c>
      <c r="D17" s="410">
        <v>16</v>
      </c>
      <c r="E17" s="411">
        <v>15</v>
      </c>
      <c r="F17" s="407">
        <v>15</v>
      </c>
      <c r="G17" s="406">
        <v>10</v>
      </c>
      <c r="H17" s="392">
        <f t="shared" si="0"/>
        <v>66.666666666666657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20" t="s">
        <v>103</v>
      </c>
      <c r="C18" s="40" t="s">
        <v>10</v>
      </c>
      <c r="D18" s="398"/>
      <c r="E18" s="399"/>
      <c r="F18" s="395"/>
      <c r="G18" s="394"/>
      <c r="H18" s="392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20" t="s">
        <v>104</v>
      </c>
      <c r="C19" s="122" t="s">
        <v>74</v>
      </c>
      <c r="D19" s="410"/>
      <c r="E19" s="411"/>
      <c r="F19" s="407"/>
      <c r="G19" s="406"/>
      <c r="H19" s="392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20" t="s">
        <v>105</v>
      </c>
      <c r="C20" s="40" t="s">
        <v>83</v>
      </c>
      <c r="D20" s="398"/>
      <c r="E20" s="399"/>
      <c r="F20" s="395"/>
      <c r="G20" s="394"/>
      <c r="H20" s="392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20" t="s">
        <v>63</v>
      </c>
      <c r="C21" s="40" t="s">
        <v>82</v>
      </c>
      <c r="D21" s="398"/>
      <c r="E21" s="399"/>
      <c r="F21" s="395"/>
      <c r="G21" s="394"/>
      <c r="H21" s="392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20" t="s">
        <v>106</v>
      </c>
      <c r="C22" s="40" t="s">
        <v>75</v>
      </c>
      <c r="D22" s="398"/>
      <c r="E22" s="399"/>
      <c r="F22" s="395"/>
      <c r="G22" s="394"/>
      <c r="H22" s="392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20" t="s">
        <v>107</v>
      </c>
      <c r="C23" s="40" t="s">
        <v>76</v>
      </c>
      <c r="D23" s="398"/>
      <c r="E23" s="399"/>
      <c r="F23" s="395"/>
      <c r="G23" s="394"/>
      <c r="H23" s="392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20" t="s">
        <v>108</v>
      </c>
      <c r="C24" s="40" t="s">
        <v>77</v>
      </c>
      <c r="D24" s="398">
        <v>1167819</v>
      </c>
      <c r="E24" s="399">
        <v>1200000</v>
      </c>
      <c r="F24" s="395">
        <v>300000</v>
      </c>
      <c r="G24" s="394">
        <v>315703</v>
      </c>
      <c r="H24" s="392">
        <f t="shared" si="0"/>
        <v>105.23433333333334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20" t="s">
        <v>109</v>
      </c>
      <c r="C25" s="40" t="s">
        <v>78</v>
      </c>
      <c r="D25" s="410">
        <v>3</v>
      </c>
      <c r="E25" s="411">
        <v>3</v>
      </c>
      <c r="F25" s="407">
        <v>3</v>
      </c>
      <c r="G25" s="406">
        <v>3</v>
      </c>
      <c r="H25" s="392">
        <f t="shared" si="0"/>
        <v>100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20" t="s">
        <v>110</v>
      </c>
      <c r="C26" s="40" t="s">
        <v>11</v>
      </c>
      <c r="D26" s="398">
        <v>7902326.5499999998</v>
      </c>
      <c r="E26" s="399">
        <v>11000000</v>
      </c>
      <c r="F26" s="395">
        <v>2750000</v>
      </c>
      <c r="G26" s="394">
        <v>1941017.22</v>
      </c>
      <c r="H26" s="392">
        <f t="shared" si="0"/>
        <v>70.58244436363637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20" t="s">
        <v>111</v>
      </c>
      <c r="C27" s="40" t="s">
        <v>79</v>
      </c>
      <c r="D27" s="398">
        <v>45140</v>
      </c>
      <c r="E27" s="399">
        <v>70000</v>
      </c>
      <c r="F27" s="395">
        <v>12500</v>
      </c>
      <c r="G27" s="394">
        <v>1308.5</v>
      </c>
      <c r="H27" s="392">
        <f t="shared" si="0"/>
        <v>10.468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20" t="s">
        <v>112</v>
      </c>
      <c r="C28" s="122" t="s">
        <v>80</v>
      </c>
      <c r="D28" s="398">
        <v>37190</v>
      </c>
      <c r="E28" s="399">
        <v>55000</v>
      </c>
      <c r="F28" s="395">
        <v>10000</v>
      </c>
      <c r="G28" s="394">
        <v>5460</v>
      </c>
      <c r="H28" s="392">
        <f t="shared" si="0"/>
        <v>54.6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20" t="s">
        <v>113</v>
      </c>
      <c r="C29" s="40" t="s">
        <v>12</v>
      </c>
      <c r="D29" s="398">
        <v>1272761.71</v>
      </c>
      <c r="E29" s="399">
        <v>300000</v>
      </c>
      <c r="F29" s="395">
        <v>50000</v>
      </c>
      <c r="G29" s="394">
        <v>0</v>
      </c>
      <c r="H29" s="392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20" t="s">
        <v>114</v>
      </c>
      <c r="C30" s="40" t="s">
        <v>47</v>
      </c>
      <c r="D30" s="410">
        <v>6</v>
      </c>
      <c r="E30" s="411">
        <v>7</v>
      </c>
      <c r="F30" s="407">
        <v>2</v>
      </c>
      <c r="G30" s="406">
        <v>2</v>
      </c>
      <c r="H30" s="392">
        <f t="shared" si="0"/>
        <v>100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20" t="s">
        <v>64</v>
      </c>
      <c r="C31" s="40" t="s">
        <v>13</v>
      </c>
      <c r="D31" s="398">
        <v>543890.18999999994</v>
      </c>
      <c r="E31" s="399"/>
      <c r="F31" s="395"/>
      <c r="G31" s="394"/>
      <c r="H31" s="392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20" t="s">
        <v>115</v>
      </c>
      <c r="C32" s="40" t="s">
        <v>47</v>
      </c>
      <c r="D32" s="410">
        <v>13</v>
      </c>
      <c r="E32" s="411">
        <v>9</v>
      </c>
      <c r="F32" s="407">
        <v>0</v>
      </c>
      <c r="G32" s="406">
        <v>0</v>
      </c>
      <c r="H32" s="392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20" t="s">
        <v>116</v>
      </c>
      <c r="C33" s="40" t="s">
        <v>14</v>
      </c>
      <c r="D33" s="398"/>
      <c r="E33" s="399"/>
      <c r="F33" s="395"/>
      <c r="G33" s="394"/>
      <c r="H33" s="392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20" t="s">
        <v>117</v>
      </c>
      <c r="C34" s="40" t="s">
        <v>15</v>
      </c>
      <c r="D34" s="398">
        <v>6228079.3600000003</v>
      </c>
      <c r="E34" s="399">
        <v>6800000</v>
      </c>
      <c r="F34" s="395">
        <v>100000</v>
      </c>
      <c r="G34" s="394">
        <v>3087619.96</v>
      </c>
      <c r="H34" s="392">
        <f t="shared" si="0"/>
        <v>3087.61996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20" t="s">
        <v>118</v>
      </c>
      <c r="C35" s="40" t="s">
        <v>16</v>
      </c>
      <c r="D35" s="398"/>
      <c r="E35" s="399"/>
      <c r="F35" s="395"/>
      <c r="G35" s="394"/>
      <c r="H35" s="392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20" t="s">
        <v>65</v>
      </c>
      <c r="C36" s="40" t="s">
        <v>17</v>
      </c>
      <c r="D36" s="398">
        <v>476840.77</v>
      </c>
      <c r="E36" s="399">
        <v>1100000</v>
      </c>
      <c r="F36" s="395">
        <v>200000</v>
      </c>
      <c r="G36" s="394">
        <v>64110</v>
      </c>
      <c r="H36" s="392">
        <f t="shared" si="0"/>
        <v>32.055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18" t="s">
        <v>271</v>
      </c>
      <c r="C37" s="119" t="s">
        <v>270</v>
      </c>
      <c r="D37" s="400"/>
      <c r="E37" s="401"/>
      <c r="F37" s="402"/>
      <c r="G37" s="403"/>
      <c r="H37" s="404" t="str">
        <f t="shared" ref="H37" si="2">IFERROR(G37/F37,"  ")</f>
        <v xml:space="preserve">  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94"/>
      <c r="D38" s="42"/>
      <c r="E38" s="94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581</v>
      </c>
      <c r="D39" s="193"/>
      <c r="E39" s="115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15" t="s">
        <v>577</v>
      </c>
      <c r="D40" s="193"/>
      <c r="E40" s="115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91" t="s">
        <v>690</v>
      </c>
      <c r="D41" s="591"/>
      <c r="E41" s="591"/>
      <c r="F41" s="591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95"/>
      <c r="C42" s="5"/>
      <c r="D42" s="31"/>
      <c r="E42" s="5"/>
      <c r="F42" s="95"/>
      <c r="G42" s="95"/>
      <c r="H42" s="9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92"/>
      <c r="C43" s="592"/>
      <c r="D43" s="13"/>
      <c r="E43" s="593"/>
      <c r="F43" s="593"/>
      <c r="G43" s="593"/>
      <c r="H43" s="593"/>
      <c r="I43" s="9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9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95"/>
      <c r="C45" s="5"/>
      <c r="D45" s="31"/>
      <c r="E45" s="5"/>
      <c r="F45" s="95"/>
      <c r="G45" s="95"/>
      <c r="H45" s="9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95"/>
      <c r="C46" s="3"/>
      <c r="D46" s="32"/>
      <c r="E46" s="3"/>
      <c r="F46" s="95"/>
      <c r="G46" s="95"/>
      <c r="H46" s="9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95"/>
      <c r="C47" s="3"/>
      <c r="D47" s="32"/>
      <c r="E47" s="3"/>
      <c r="F47" s="95"/>
      <c r="G47" s="95"/>
      <c r="H47" s="9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95"/>
      <c r="C48" s="3"/>
      <c r="D48" s="32"/>
      <c r="E48" s="3"/>
      <c r="F48" s="95"/>
      <c r="G48" s="95"/>
      <c r="H48" s="9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95"/>
      <c r="C49" s="6"/>
      <c r="D49" s="33"/>
      <c r="E49" s="6"/>
      <c r="F49" s="95"/>
      <c r="G49" s="95"/>
      <c r="H49" s="9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95"/>
      <c r="C50" s="6"/>
      <c r="D50" s="33"/>
      <c r="E50" s="6"/>
      <c r="F50" s="95"/>
      <c r="G50" s="95"/>
      <c r="H50" s="9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95"/>
      <c r="C51" s="6"/>
      <c r="D51" s="33"/>
      <c r="E51" s="6"/>
      <c r="F51" s="95"/>
      <c r="G51" s="95"/>
      <c r="H51" s="9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95"/>
      <c r="C52" s="6"/>
      <c r="D52" s="33"/>
      <c r="E52" s="6"/>
      <c r="F52" s="95"/>
      <c r="G52" s="95"/>
      <c r="H52" s="9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95"/>
      <c r="C53" s="6"/>
      <c r="D53" s="33"/>
      <c r="E53" s="6"/>
      <c r="F53" s="95"/>
      <c r="G53" s="95"/>
      <c r="H53" s="9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95"/>
      <c r="C54" s="6"/>
      <c r="D54" s="33"/>
      <c r="E54" s="6"/>
      <c r="F54" s="95"/>
      <c r="G54" s="95"/>
      <c r="H54" s="9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95"/>
      <c r="C55" s="3"/>
      <c r="D55" s="32"/>
      <c r="E55" s="3"/>
      <c r="F55" s="95"/>
      <c r="G55" s="95"/>
      <c r="H55" s="9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95"/>
      <c r="C56" s="3"/>
      <c r="D56" s="32"/>
      <c r="E56" s="3"/>
      <c r="F56" s="95"/>
      <c r="G56" s="95"/>
      <c r="H56" s="9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95"/>
      <c r="C57" s="3"/>
      <c r="D57" s="32"/>
      <c r="E57" s="3"/>
      <c r="F57" s="95"/>
      <c r="G57" s="95"/>
      <c r="H57" s="9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95"/>
      <c r="C58" s="6"/>
      <c r="D58" s="33"/>
      <c r="E58" s="6"/>
      <c r="F58" s="95"/>
      <c r="G58" s="95"/>
      <c r="H58" s="9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95"/>
      <c r="C59" s="6"/>
      <c r="D59" s="33"/>
      <c r="E59" s="6"/>
      <c r="F59" s="95"/>
      <c r="G59" s="95"/>
      <c r="H59" s="9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95"/>
      <c r="C60" s="6"/>
      <c r="D60" s="33"/>
      <c r="E60" s="6"/>
      <c r="F60" s="95"/>
      <c r="G60" s="95"/>
      <c r="H60" s="9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95"/>
      <c r="C61" s="6"/>
      <c r="D61" s="33"/>
      <c r="E61" s="6"/>
      <c r="F61" s="95"/>
      <c r="G61" s="95"/>
      <c r="H61" s="9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Y31"/>
  <sheetViews>
    <sheetView showGridLines="0" zoomScale="75" zoomScaleNormal="75" zoomScaleSheetLayoutView="86" workbookViewId="0">
      <selection activeCell="P22" sqref="P22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41" t="s">
        <v>209</v>
      </c>
    </row>
    <row r="4" spans="2:24" ht="18.75" x14ac:dyDescent="0.3">
      <c r="B4" s="615" t="s">
        <v>38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28"/>
      <c r="N4" s="28"/>
      <c r="O4" s="28"/>
    </row>
    <row r="5" spans="2:24" ht="16.5" customHeight="1" thickBot="1" x14ac:dyDescent="0.35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1"/>
    </row>
    <row r="6" spans="2:24" ht="25.5" customHeight="1" x14ac:dyDescent="0.25">
      <c r="B6" s="617" t="s">
        <v>4</v>
      </c>
      <c r="C6" s="617" t="s">
        <v>125</v>
      </c>
      <c r="D6" s="619" t="s">
        <v>267</v>
      </c>
      <c r="E6" s="620"/>
      <c r="F6" s="621"/>
      <c r="G6" s="619" t="s">
        <v>268</v>
      </c>
      <c r="H6" s="620"/>
      <c r="I6" s="621"/>
      <c r="J6" s="620" t="s">
        <v>213</v>
      </c>
      <c r="K6" s="620"/>
      <c r="L6" s="621"/>
      <c r="M6" s="27"/>
      <c r="N6" s="27"/>
      <c r="O6" s="594"/>
      <c r="P6" s="595"/>
      <c r="Q6" s="594"/>
      <c r="R6" s="595"/>
      <c r="S6" s="594"/>
      <c r="T6" s="595"/>
      <c r="U6" s="594"/>
      <c r="V6" s="595"/>
      <c r="W6" s="595"/>
      <c r="X6" s="595"/>
    </row>
    <row r="7" spans="2:24" ht="36.75" customHeight="1" thickBot="1" x14ac:dyDescent="0.3">
      <c r="B7" s="618"/>
      <c r="C7" s="618"/>
      <c r="D7" s="622"/>
      <c r="E7" s="623"/>
      <c r="F7" s="624"/>
      <c r="G7" s="622"/>
      <c r="H7" s="623"/>
      <c r="I7" s="624"/>
      <c r="J7" s="623"/>
      <c r="K7" s="623"/>
      <c r="L7" s="624"/>
      <c r="M7" s="26"/>
      <c r="N7" s="27"/>
      <c r="O7" s="594"/>
      <c r="P7" s="594"/>
      <c r="Q7" s="594"/>
      <c r="R7" s="594"/>
      <c r="S7" s="594"/>
      <c r="T7" s="595"/>
      <c r="U7" s="594"/>
      <c r="V7" s="595"/>
      <c r="W7" s="595"/>
      <c r="X7" s="595"/>
    </row>
    <row r="8" spans="2:24" s="35" customFormat="1" ht="36.75" customHeight="1" x14ac:dyDescent="0.3">
      <c r="B8" s="130"/>
      <c r="C8" s="200" t="s">
        <v>747</v>
      </c>
      <c r="D8" s="625">
        <v>123</v>
      </c>
      <c r="E8" s="626"/>
      <c r="F8" s="627"/>
      <c r="G8" s="625">
        <v>2</v>
      </c>
      <c r="H8" s="626"/>
      <c r="I8" s="627"/>
      <c r="J8" s="625">
        <v>16</v>
      </c>
      <c r="K8" s="626"/>
      <c r="L8" s="627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31"/>
      <c r="C9" s="201" t="s">
        <v>18</v>
      </c>
      <c r="D9" s="616"/>
      <c r="E9" s="613"/>
      <c r="F9" s="614"/>
      <c r="G9" s="612"/>
      <c r="H9" s="613"/>
      <c r="I9" s="614"/>
      <c r="J9" s="612"/>
      <c r="K9" s="613"/>
      <c r="L9" s="61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31" t="s">
        <v>53</v>
      </c>
      <c r="C10" s="202" t="s">
        <v>748</v>
      </c>
      <c r="D10" s="616">
        <v>2</v>
      </c>
      <c r="E10" s="613"/>
      <c r="F10" s="614"/>
      <c r="G10" s="612"/>
      <c r="H10" s="613"/>
      <c r="I10" s="614"/>
      <c r="J10" s="612"/>
      <c r="K10" s="613"/>
      <c r="L10" s="61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31" t="s">
        <v>54</v>
      </c>
      <c r="C11" s="202" t="s">
        <v>749</v>
      </c>
      <c r="D11" s="616"/>
      <c r="E11" s="613"/>
      <c r="F11" s="614"/>
      <c r="G11" s="612">
        <v>1</v>
      </c>
      <c r="H11" s="613"/>
      <c r="I11" s="614"/>
      <c r="J11" s="612"/>
      <c r="K11" s="613"/>
      <c r="L11" s="61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31" t="s">
        <v>55</v>
      </c>
      <c r="C12" s="202" t="s">
        <v>750</v>
      </c>
      <c r="D12" s="616"/>
      <c r="E12" s="613"/>
      <c r="F12" s="614"/>
      <c r="G12" s="612"/>
      <c r="H12" s="613"/>
      <c r="I12" s="614"/>
      <c r="J12" s="612">
        <v>6</v>
      </c>
      <c r="K12" s="613"/>
      <c r="L12" s="61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31" t="s">
        <v>56</v>
      </c>
      <c r="C13" s="202"/>
      <c r="D13" s="255"/>
      <c r="E13" s="256"/>
      <c r="F13" s="257"/>
      <c r="G13" s="258"/>
      <c r="H13" s="256"/>
      <c r="I13" s="257"/>
      <c r="J13" s="258"/>
      <c r="K13" s="256"/>
      <c r="L13" s="2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31" t="s">
        <v>269</v>
      </c>
      <c r="C14" s="202"/>
      <c r="D14" s="616"/>
      <c r="E14" s="613"/>
      <c r="F14" s="614"/>
      <c r="G14" s="612"/>
      <c r="H14" s="613"/>
      <c r="I14" s="614"/>
      <c r="J14" s="612"/>
      <c r="K14" s="613"/>
      <c r="L14" s="61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32"/>
      <c r="C15" s="203"/>
      <c r="D15" s="259"/>
      <c r="E15" s="260"/>
      <c r="F15" s="261"/>
      <c r="G15" s="259"/>
      <c r="H15" s="260"/>
      <c r="I15" s="261"/>
      <c r="J15" s="262"/>
      <c r="K15" s="260"/>
      <c r="L15" s="26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31"/>
      <c r="C16" s="201" t="s">
        <v>19</v>
      </c>
      <c r="D16" s="616"/>
      <c r="E16" s="613"/>
      <c r="F16" s="614"/>
      <c r="G16" s="612"/>
      <c r="H16" s="613"/>
      <c r="I16" s="614"/>
      <c r="J16" s="612"/>
      <c r="K16" s="613"/>
      <c r="L16" s="61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31" t="s">
        <v>53</v>
      </c>
      <c r="C17" s="204" t="s">
        <v>751</v>
      </c>
      <c r="D17" s="616"/>
      <c r="E17" s="613"/>
      <c r="F17" s="614"/>
      <c r="G17" s="612"/>
      <c r="H17" s="613"/>
      <c r="I17" s="614"/>
      <c r="J17" s="612"/>
      <c r="K17" s="613"/>
      <c r="L17" s="61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31" t="s">
        <v>54</v>
      </c>
      <c r="C18" s="204" t="s">
        <v>752</v>
      </c>
      <c r="D18" s="616">
        <v>5</v>
      </c>
      <c r="E18" s="613"/>
      <c r="F18" s="614"/>
      <c r="G18" s="612"/>
      <c r="H18" s="613"/>
      <c r="I18" s="614"/>
      <c r="J18" s="612"/>
      <c r="K18" s="613"/>
      <c r="L18" s="61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33" t="s">
        <v>55</v>
      </c>
      <c r="C19" s="205"/>
      <c r="D19" s="255"/>
      <c r="E19" s="256"/>
      <c r="F19" s="257"/>
      <c r="G19" s="258"/>
      <c r="H19" s="256"/>
      <c r="I19" s="257"/>
      <c r="J19" s="258"/>
      <c r="K19" s="256"/>
      <c r="L19" s="257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33" t="s">
        <v>56</v>
      </c>
      <c r="C20" s="205"/>
      <c r="D20" s="616"/>
      <c r="E20" s="613"/>
      <c r="F20" s="614"/>
      <c r="G20" s="612"/>
      <c r="H20" s="613"/>
      <c r="I20" s="614"/>
      <c r="J20" s="612"/>
      <c r="K20" s="613"/>
      <c r="L20" s="61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31" t="s">
        <v>269</v>
      </c>
      <c r="C21" s="202"/>
      <c r="D21" s="609"/>
      <c r="E21" s="610"/>
      <c r="F21" s="611"/>
      <c r="G21" s="612"/>
      <c r="H21" s="613"/>
      <c r="I21" s="614"/>
      <c r="J21" s="612"/>
      <c r="K21" s="613"/>
      <c r="L21" s="61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629"/>
      <c r="C22" s="631" t="s">
        <v>753</v>
      </c>
      <c r="D22" s="195" t="s">
        <v>242</v>
      </c>
      <c r="E22" s="196" t="s">
        <v>240</v>
      </c>
      <c r="F22" s="197" t="s">
        <v>241</v>
      </c>
      <c r="G22" s="198" t="s">
        <v>242</v>
      </c>
      <c r="H22" s="196" t="s">
        <v>240</v>
      </c>
      <c r="I22" s="199" t="s">
        <v>241</v>
      </c>
      <c r="J22" s="195" t="s">
        <v>242</v>
      </c>
      <c r="K22" s="196" t="s">
        <v>240</v>
      </c>
      <c r="L22" s="199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630"/>
      <c r="C23" s="632"/>
      <c r="D23" s="263">
        <v>126</v>
      </c>
      <c r="E23" s="264">
        <v>27</v>
      </c>
      <c r="F23" s="264">
        <v>99</v>
      </c>
      <c r="G23" s="265">
        <v>1</v>
      </c>
      <c r="H23" s="264">
        <v>0</v>
      </c>
      <c r="I23" s="266">
        <v>1</v>
      </c>
      <c r="J23" s="263">
        <v>10</v>
      </c>
      <c r="K23" s="264">
        <v>1</v>
      </c>
      <c r="L23" s="266">
        <v>9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214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580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628"/>
      <c r="N30" s="62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29"/>
      <c r="E31" s="129"/>
      <c r="F31" s="129"/>
      <c r="G31" s="129"/>
      <c r="H31" s="129"/>
      <c r="I31" s="129"/>
      <c r="J31" s="129"/>
      <c r="K31" s="129"/>
      <c r="L31" s="129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31"/>
  <sheetViews>
    <sheetView showGridLines="0" zoomScaleNormal="100" zoomScaleSheetLayoutView="86" workbookViewId="0">
      <selection activeCell="E24" sqref="E24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40"/>
      <c r="I1" s="633" t="s">
        <v>208</v>
      </c>
      <c r="J1" s="633"/>
    </row>
    <row r="2" spans="2:10" ht="15.75" x14ac:dyDescent="0.25">
      <c r="G2" s="140"/>
    </row>
    <row r="4" spans="2:10" ht="18.75" x14ac:dyDescent="0.3">
      <c r="B4" s="636" t="s">
        <v>746</v>
      </c>
      <c r="C4" s="636"/>
      <c r="D4" s="636"/>
      <c r="E4" s="636"/>
      <c r="F4" s="636"/>
      <c r="G4" s="636"/>
      <c r="H4" s="97"/>
    </row>
    <row r="5" spans="2:10" ht="13.5" thickBot="1" x14ac:dyDescent="0.25">
      <c r="B5" s="98"/>
      <c r="C5" s="99"/>
      <c r="D5" s="99"/>
      <c r="E5" s="99"/>
      <c r="F5" s="99"/>
      <c r="G5" s="96" t="s">
        <v>3</v>
      </c>
    </row>
    <row r="6" spans="2:10" ht="22.5" customHeight="1" thickBot="1" x14ac:dyDescent="0.25">
      <c r="B6" s="637"/>
      <c r="C6" s="638"/>
      <c r="D6" s="641" t="s">
        <v>0</v>
      </c>
      <c r="E6" s="642"/>
      <c r="F6" s="641" t="s">
        <v>46</v>
      </c>
      <c r="G6" s="642"/>
    </row>
    <row r="7" spans="2:10" ht="22.5" customHeight="1" thickBot="1" x14ac:dyDescent="0.25">
      <c r="B7" s="639"/>
      <c r="C7" s="640"/>
      <c r="D7" s="206" t="s">
        <v>220</v>
      </c>
      <c r="E7" s="207" t="s">
        <v>221</v>
      </c>
      <c r="F7" s="206" t="s">
        <v>220</v>
      </c>
      <c r="G7" s="207" t="s">
        <v>221</v>
      </c>
    </row>
    <row r="8" spans="2:10" ht="30" customHeight="1" x14ac:dyDescent="0.2">
      <c r="B8" s="643" t="s">
        <v>222</v>
      </c>
      <c r="C8" s="100" t="s">
        <v>261</v>
      </c>
      <c r="D8" s="370">
        <v>48224</v>
      </c>
      <c r="E8" s="371">
        <v>33805</v>
      </c>
      <c r="F8" s="370">
        <v>50066</v>
      </c>
      <c r="G8" s="371">
        <v>37026</v>
      </c>
    </row>
    <row r="9" spans="2:10" ht="30" customHeight="1" x14ac:dyDescent="0.2">
      <c r="B9" s="643"/>
      <c r="C9" s="139" t="s">
        <v>262</v>
      </c>
      <c r="D9" s="372">
        <v>118545</v>
      </c>
      <c r="E9" s="373">
        <v>83100</v>
      </c>
      <c r="F9" s="372">
        <v>115006</v>
      </c>
      <c r="G9" s="373">
        <v>82549</v>
      </c>
    </row>
    <row r="10" spans="2:10" ht="30" customHeight="1" thickBot="1" x14ac:dyDescent="0.25">
      <c r="B10" s="644"/>
      <c r="C10" s="101" t="s">
        <v>263</v>
      </c>
      <c r="D10" s="374">
        <v>68898</v>
      </c>
      <c r="E10" s="375">
        <v>50227</v>
      </c>
      <c r="F10" s="374">
        <v>67129</v>
      </c>
      <c r="G10" s="375">
        <v>48987</v>
      </c>
    </row>
    <row r="11" spans="2:10" ht="30" customHeight="1" x14ac:dyDescent="0.2">
      <c r="B11" s="634" t="s">
        <v>223</v>
      </c>
      <c r="C11" s="100" t="s">
        <v>261</v>
      </c>
      <c r="D11" s="370">
        <v>146236</v>
      </c>
      <c r="E11" s="371">
        <v>102512</v>
      </c>
      <c r="F11" s="370">
        <v>145393</v>
      </c>
      <c r="G11" s="371">
        <v>103850</v>
      </c>
    </row>
    <row r="12" spans="2:10" ht="30" customHeight="1" x14ac:dyDescent="0.2">
      <c r="B12" s="634"/>
      <c r="C12" s="376" t="s">
        <v>262</v>
      </c>
      <c r="D12" s="377">
        <v>146236</v>
      </c>
      <c r="E12" s="371">
        <v>102512</v>
      </c>
      <c r="F12" s="370">
        <v>145393</v>
      </c>
      <c r="G12" s="371">
        <v>103850</v>
      </c>
    </row>
    <row r="13" spans="2:10" ht="30" customHeight="1" thickBot="1" x14ac:dyDescent="0.25">
      <c r="B13" s="635"/>
      <c r="C13" s="101" t="s">
        <v>263</v>
      </c>
      <c r="D13" s="370">
        <v>146236</v>
      </c>
      <c r="E13" s="371">
        <v>102512</v>
      </c>
      <c r="F13" s="370">
        <v>145393</v>
      </c>
      <c r="G13" s="371">
        <v>103850</v>
      </c>
    </row>
    <row r="14" spans="2:10" ht="13.5" customHeight="1" x14ac:dyDescent="0.2"/>
    <row r="15" spans="2:10" x14ac:dyDescent="0.2">
      <c r="B15" s="154" t="s">
        <v>582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zoomScale="85" zoomScaleNormal="85" workbookViewId="0">
      <selection activeCell="E24" sqref="E24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207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45" t="s">
        <v>693</v>
      </c>
      <c r="C3" s="645"/>
      <c r="D3" s="645"/>
      <c r="E3" s="645"/>
      <c r="F3" s="645"/>
      <c r="G3" s="645"/>
      <c r="H3" s="645"/>
      <c r="I3" s="645"/>
      <c r="J3" s="267"/>
      <c r="K3" s="14"/>
    </row>
    <row r="4" spans="2:11" ht="16.5" thickBot="1" x14ac:dyDescent="0.3">
      <c r="B4" s="103"/>
      <c r="C4" s="103"/>
      <c r="D4" s="103"/>
      <c r="E4" s="103"/>
      <c r="F4" s="103"/>
      <c r="G4" s="103"/>
      <c r="I4" s="104" t="s">
        <v>3</v>
      </c>
    </row>
    <row r="5" spans="2:11" s="48" customFormat="1" ht="44.25" customHeight="1" thickBot="1" x14ac:dyDescent="0.35">
      <c r="B5" s="649" t="s">
        <v>806</v>
      </c>
      <c r="C5" s="650"/>
      <c r="D5" s="650"/>
      <c r="E5" s="650"/>
      <c r="F5" s="650"/>
      <c r="G5" s="650"/>
      <c r="H5" s="651"/>
      <c r="I5" s="647" t="s">
        <v>228</v>
      </c>
      <c r="J5" s="89"/>
    </row>
    <row r="6" spans="2:11" s="48" customFormat="1" ht="47.25" customHeight="1" thickBot="1" x14ac:dyDescent="0.35">
      <c r="B6" s="159" t="s">
        <v>692</v>
      </c>
      <c r="C6" s="208" t="s">
        <v>225</v>
      </c>
      <c r="D6" s="208" t="s">
        <v>266</v>
      </c>
      <c r="E6" s="208" t="s">
        <v>215</v>
      </c>
      <c r="F6" s="209" t="s">
        <v>216</v>
      </c>
      <c r="G6" s="208" t="s">
        <v>217</v>
      </c>
      <c r="H6" s="208" t="s">
        <v>218</v>
      </c>
      <c r="I6" s="648"/>
      <c r="J6" s="89"/>
    </row>
    <row r="7" spans="2:11" s="48" customFormat="1" ht="20.100000000000001" customHeight="1" x14ac:dyDescent="0.3">
      <c r="B7" s="105" t="s">
        <v>196</v>
      </c>
      <c r="C7" s="105"/>
      <c r="D7" s="105"/>
      <c r="E7" s="106">
        <v>0</v>
      </c>
      <c r="F7" s="106"/>
      <c r="G7" s="106"/>
      <c r="H7" s="107"/>
      <c r="I7" s="113"/>
      <c r="J7" s="89"/>
    </row>
    <row r="8" spans="2:11" s="48" customFormat="1" ht="20.100000000000001" customHeight="1" x14ac:dyDescent="0.3">
      <c r="B8" s="105" t="s">
        <v>196</v>
      </c>
      <c r="C8" s="105"/>
      <c r="D8" s="105"/>
      <c r="E8" s="106"/>
      <c r="F8" s="106"/>
      <c r="G8" s="106"/>
      <c r="H8" s="107"/>
      <c r="I8" s="113"/>
      <c r="J8" s="89"/>
    </row>
    <row r="9" spans="2:11" s="48" customFormat="1" ht="20.100000000000001" customHeight="1" x14ac:dyDescent="0.3">
      <c r="B9" s="105" t="s">
        <v>196</v>
      </c>
      <c r="C9" s="105"/>
      <c r="D9" s="105"/>
      <c r="E9" s="106"/>
      <c r="F9" s="106"/>
      <c r="G9" s="106"/>
      <c r="H9" s="107"/>
      <c r="I9" s="113"/>
      <c r="J9" s="89"/>
    </row>
    <row r="10" spans="2:11" s="48" customFormat="1" ht="20.100000000000001" customHeight="1" x14ac:dyDescent="0.3">
      <c r="B10" s="108" t="s">
        <v>196</v>
      </c>
      <c r="C10" s="109"/>
      <c r="D10" s="109"/>
      <c r="E10" s="106"/>
      <c r="F10" s="106"/>
      <c r="G10" s="106"/>
      <c r="H10" s="107"/>
      <c r="I10" s="113"/>
      <c r="J10" s="89"/>
    </row>
    <row r="11" spans="2:11" s="48" customFormat="1" ht="20.100000000000001" customHeight="1" x14ac:dyDescent="0.3">
      <c r="B11" s="108" t="s">
        <v>196</v>
      </c>
      <c r="C11" s="109"/>
      <c r="D11" s="109"/>
      <c r="E11" s="106"/>
      <c r="F11" s="106"/>
      <c r="G11" s="106"/>
      <c r="H11" s="107"/>
      <c r="I11" s="113"/>
      <c r="J11" s="89"/>
    </row>
    <row r="12" spans="2:11" s="48" customFormat="1" ht="20.100000000000001" customHeight="1" thickBot="1" x14ac:dyDescent="0.35">
      <c r="B12" s="110" t="s">
        <v>196</v>
      </c>
      <c r="C12" s="110"/>
      <c r="D12" s="110"/>
      <c r="E12" s="111"/>
      <c r="F12" s="111"/>
      <c r="G12" s="111"/>
      <c r="H12" s="111"/>
      <c r="I12" s="114"/>
      <c r="J12" s="89"/>
    </row>
    <row r="13" spans="2:11" s="48" customFormat="1" ht="30" customHeight="1" thickBot="1" x14ac:dyDescent="0.35">
      <c r="B13" s="658" t="s">
        <v>265</v>
      </c>
      <c r="C13" s="659"/>
      <c r="D13" s="660"/>
      <c r="E13" s="210"/>
      <c r="F13" s="210"/>
      <c r="G13" s="210"/>
      <c r="H13" s="210"/>
      <c r="I13" s="210"/>
      <c r="J13" s="89"/>
    </row>
    <row r="14" spans="2:11" x14ac:dyDescent="0.25">
      <c r="I14" s="69"/>
    </row>
    <row r="15" spans="2:11" x14ac:dyDescent="0.25">
      <c r="B15" s="652" t="s">
        <v>694</v>
      </c>
      <c r="C15" s="652"/>
      <c r="D15" s="652"/>
      <c r="E15" s="652"/>
      <c r="F15" s="652"/>
      <c r="G15" s="652"/>
      <c r="H15" s="652"/>
      <c r="I15" s="92"/>
    </row>
    <row r="16" spans="2:11" x14ac:dyDescent="0.25">
      <c r="B16" s="57"/>
      <c r="C16" s="57"/>
      <c r="D16" s="57"/>
    </row>
    <row r="19" spans="2:12" x14ac:dyDescent="0.25">
      <c r="I19" s="91"/>
      <c r="J19" s="91"/>
      <c r="K19" s="91"/>
    </row>
    <row r="20" spans="2:12" ht="16.5" thickBot="1" x14ac:dyDescent="0.3">
      <c r="B20" s="112"/>
      <c r="C20" s="112"/>
      <c r="D20" s="112"/>
      <c r="E20" s="112"/>
      <c r="F20" s="112"/>
      <c r="G20" s="112"/>
      <c r="H20" s="112"/>
      <c r="I20" s="104" t="s">
        <v>3</v>
      </c>
    </row>
    <row r="21" spans="2:12" s="48" customFormat="1" ht="36" customHeight="1" thickBot="1" x14ac:dyDescent="0.35">
      <c r="B21" s="653" t="s">
        <v>807</v>
      </c>
      <c r="C21" s="654"/>
      <c r="D21" s="654"/>
      <c r="E21" s="654"/>
      <c r="F21" s="654"/>
      <c r="G21" s="654"/>
      <c r="H21" s="654"/>
      <c r="I21" s="655"/>
      <c r="L21" s="49"/>
    </row>
    <row r="22" spans="2:12" s="48" customFormat="1" ht="49.5" customHeight="1" x14ac:dyDescent="0.3">
      <c r="B22" s="656" t="s">
        <v>224</v>
      </c>
      <c r="C22" s="647" t="s">
        <v>225</v>
      </c>
      <c r="D22" s="647" t="s">
        <v>264</v>
      </c>
      <c r="E22" s="211" t="s">
        <v>45</v>
      </c>
      <c r="F22" s="211" t="s">
        <v>198</v>
      </c>
      <c r="G22" s="211" t="s">
        <v>226</v>
      </c>
      <c r="H22" s="211" t="s">
        <v>199</v>
      </c>
      <c r="I22" s="212" t="s">
        <v>228</v>
      </c>
    </row>
    <row r="23" spans="2:12" s="48" customFormat="1" ht="19.5" thickBot="1" x14ac:dyDescent="0.35">
      <c r="B23" s="657"/>
      <c r="C23" s="648"/>
      <c r="D23" s="648"/>
      <c r="E23" s="213">
        <v>1</v>
      </c>
      <c r="F23" s="213">
        <v>2</v>
      </c>
      <c r="G23" s="213">
        <v>3</v>
      </c>
      <c r="H23" s="213" t="s">
        <v>200</v>
      </c>
      <c r="I23" s="214">
        <v>5</v>
      </c>
    </row>
    <row r="24" spans="2:12" s="48" customFormat="1" ht="20.100000000000001" customHeight="1" x14ac:dyDescent="0.3">
      <c r="B24" s="105" t="s">
        <v>196</v>
      </c>
      <c r="C24" s="105"/>
      <c r="D24" s="105"/>
      <c r="E24" s="106">
        <v>0</v>
      </c>
      <c r="F24" s="106"/>
      <c r="G24" s="106"/>
      <c r="H24" s="107"/>
      <c r="I24" s="113"/>
    </row>
    <row r="25" spans="2:12" s="48" customFormat="1" ht="20.100000000000001" customHeight="1" x14ac:dyDescent="0.3">
      <c r="B25" s="105" t="s">
        <v>196</v>
      </c>
      <c r="C25" s="105"/>
      <c r="D25" s="105"/>
      <c r="E25" s="106"/>
      <c r="F25" s="106"/>
      <c r="G25" s="106"/>
      <c r="H25" s="107"/>
      <c r="I25" s="113"/>
    </row>
    <row r="26" spans="2:12" s="48" customFormat="1" ht="20.100000000000001" customHeight="1" x14ac:dyDescent="0.3">
      <c r="B26" s="105" t="s">
        <v>196</v>
      </c>
      <c r="C26" s="105"/>
      <c r="D26" s="105"/>
      <c r="E26" s="106"/>
      <c r="F26" s="106"/>
      <c r="G26" s="106"/>
      <c r="H26" s="107"/>
      <c r="I26" s="113"/>
    </row>
    <row r="27" spans="2:12" s="48" customFormat="1" ht="20.100000000000001" customHeight="1" x14ac:dyDescent="0.3">
      <c r="B27" s="108" t="s">
        <v>196</v>
      </c>
      <c r="C27" s="109"/>
      <c r="D27" s="109"/>
      <c r="E27" s="106"/>
      <c r="F27" s="106"/>
      <c r="G27" s="106"/>
      <c r="H27" s="107"/>
      <c r="I27" s="113"/>
    </row>
    <row r="28" spans="2:12" s="48" customFormat="1" ht="20.100000000000001" customHeight="1" x14ac:dyDescent="0.3">
      <c r="B28" s="108" t="s">
        <v>196</v>
      </c>
      <c r="C28" s="109"/>
      <c r="D28" s="109"/>
      <c r="E28" s="106"/>
      <c r="F28" s="106"/>
      <c r="G28" s="106"/>
      <c r="H28" s="107"/>
      <c r="I28" s="113"/>
    </row>
    <row r="29" spans="2:12" s="48" customFormat="1" ht="20.100000000000001" customHeight="1" thickBot="1" x14ac:dyDescent="0.35">
      <c r="B29" s="110" t="s">
        <v>196</v>
      </c>
      <c r="C29" s="110"/>
      <c r="D29" s="110"/>
      <c r="E29" s="111"/>
      <c r="F29" s="111"/>
      <c r="G29" s="111"/>
      <c r="H29" s="111"/>
      <c r="I29" s="114"/>
    </row>
    <row r="30" spans="2:12" s="48" customFormat="1" ht="30" customHeight="1" thickBot="1" x14ac:dyDescent="0.35">
      <c r="B30" s="658" t="s">
        <v>265</v>
      </c>
      <c r="C30" s="659"/>
      <c r="D30" s="660"/>
      <c r="E30" s="210"/>
      <c r="F30" s="210"/>
      <c r="G30" s="210"/>
      <c r="H30" s="210"/>
      <c r="I30" s="210"/>
      <c r="J30" s="89"/>
    </row>
    <row r="31" spans="2:12" s="48" customFormat="1" ht="18.75" x14ac:dyDescent="0.3">
      <c r="B31" s="115"/>
      <c r="C31" s="115"/>
      <c r="D31" s="115"/>
      <c r="E31" s="116"/>
      <c r="F31" s="116"/>
      <c r="G31" s="116"/>
      <c r="H31" s="116"/>
      <c r="I31" s="90"/>
    </row>
    <row r="32" spans="2:12" s="48" customFormat="1" ht="18.75" x14ac:dyDescent="0.3">
      <c r="B32" s="115"/>
      <c r="C32" s="115"/>
      <c r="D32" s="115"/>
      <c r="E32" s="116"/>
      <c r="F32" s="116"/>
      <c r="G32" s="116"/>
      <c r="H32" s="116"/>
      <c r="I32" s="90"/>
    </row>
    <row r="33" spans="2:9" s="48" customFormat="1" ht="18" customHeight="1" x14ac:dyDescent="0.3">
      <c r="B33" s="646" t="s">
        <v>695</v>
      </c>
      <c r="C33" s="646"/>
      <c r="D33" s="646"/>
      <c r="E33" s="646"/>
      <c r="F33" s="646"/>
      <c r="G33" s="646"/>
      <c r="H33" s="646"/>
      <c r="I33" s="90"/>
    </row>
    <row r="34" spans="2:9" s="48" customFormat="1" ht="18.75" x14ac:dyDescent="0.3">
      <c r="B34" s="646" t="s">
        <v>582</v>
      </c>
      <c r="C34" s="646"/>
      <c r="D34" s="646"/>
      <c r="E34" s="646"/>
      <c r="F34" s="646"/>
      <c r="G34" s="646"/>
      <c r="H34" s="646"/>
      <c r="I34" s="90"/>
    </row>
    <row r="35" spans="2:9" s="48" customFormat="1" ht="18.75" x14ac:dyDescent="0.3">
      <c r="B35" s="115"/>
      <c r="C35" s="115"/>
      <c r="D35" s="115"/>
      <c r="E35" s="116"/>
      <c r="F35" s="116"/>
      <c r="G35" s="116"/>
      <c r="H35" s="116"/>
      <c r="I35" s="90"/>
    </row>
    <row r="36" spans="2:9" s="48" customFormat="1" ht="18.75" x14ac:dyDescent="0.3">
      <c r="B36" s="115"/>
      <c r="C36" s="115"/>
      <c r="D36" s="115"/>
      <c r="E36" s="116"/>
      <c r="F36" s="116"/>
      <c r="G36" s="116"/>
      <c r="H36" s="116"/>
      <c r="I36" s="90"/>
    </row>
    <row r="37" spans="2:9" s="48" customFormat="1" ht="18.75" x14ac:dyDescent="0.3">
      <c r="B37" s="58"/>
      <c r="C37" s="58"/>
      <c r="D37" s="58"/>
      <c r="E37" s="59"/>
      <c r="F37" s="60"/>
      <c r="G37" s="61"/>
      <c r="H37" s="102"/>
      <c r="I37" s="102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34"/>
  <sheetViews>
    <sheetView showGridLines="0" topLeftCell="B1" zoomScaleNormal="100" zoomScaleSheetLayoutView="75" workbookViewId="0">
      <selection activeCell="F14" sqref="F14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206</v>
      </c>
      <c r="N2" s="672"/>
      <c r="O2" s="672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78" t="s">
        <v>48</v>
      </c>
      <c r="C5" s="678"/>
      <c r="D5" s="678"/>
      <c r="E5" s="678"/>
      <c r="F5" s="678"/>
      <c r="G5" s="678"/>
      <c r="H5" s="678"/>
      <c r="I5" s="678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73" t="s">
        <v>4</v>
      </c>
      <c r="C8" s="668" t="s">
        <v>5</v>
      </c>
      <c r="D8" s="670" t="s">
        <v>728</v>
      </c>
      <c r="E8" s="670" t="s">
        <v>729</v>
      </c>
      <c r="F8" s="670" t="s">
        <v>730</v>
      </c>
      <c r="G8" s="675" t="s">
        <v>731</v>
      </c>
      <c r="H8" s="676"/>
      <c r="I8" s="544" t="s">
        <v>732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74"/>
      <c r="C9" s="669"/>
      <c r="D9" s="671"/>
      <c r="E9" s="671"/>
      <c r="F9" s="671"/>
      <c r="G9" s="217" t="s">
        <v>0</v>
      </c>
      <c r="H9" s="218" t="s">
        <v>46</v>
      </c>
      <c r="I9" s="677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22" t="s">
        <v>53</v>
      </c>
      <c r="C10" s="219" t="s">
        <v>43</v>
      </c>
      <c r="D10" s="316"/>
      <c r="E10" s="316"/>
      <c r="F10" s="316"/>
      <c r="G10" s="316"/>
      <c r="H10" s="316"/>
      <c r="I10" s="317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23" t="s">
        <v>54</v>
      </c>
      <c r="C11" s="220" t="s">
        <v>44</v>
      </c>
      <c r="D11" s="318"/>
      <c r="E11" s="318"/>
      <c r="F11" s="318"/>
      <c r="G11" s="318"/>
      <c r="H11" s="318"/>
      <c r="I11" s="319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23" t="s">
        <v>55</v>
      </c>
      <c r="C12" s="220" t="s">
        <v>39</v>
      </c>
      <c r="D12" s="318"/>
      <c r="E12" s="318"/>
      <c r="F12" s="318"/>
      <c r="G12" s="318"/>
      <c r="H12" s="318"/>
      <c r="I12" s="319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23" t="s">
        <v>56</v>
      </c>
      <c r="C13" s="220" t="s">
        <v>40</v>
      </c>
      <c r="D13" s="318"/>
      <c r="E13" s="318"/>
      <c r="F13" s="318"/>
      <c r="G13" s="318"/>
      <c r="H13" s="318"/>
      <c r="I13" s="319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23" t="s">
        <v>57</v>
      </c>
      <c r="C14" s="220" t="s">
        <v>41</v>
      </c>
      <c r="D14" s="487">
        <v>490000</v>
      </c>
      <c r="E14" s="487">
        <v>122154.34</v>
      </c>
      <c r="F14" s="487">
        <v>490000</v>
      </c>
      <c r="G14" s="487">
        <v>150000</v>
      </c>
      <c r="H14" s="487">
        <v>15416.9</v>
      </c>
      <c r="I14" s="488">
        <f>H14/G14*100</f>
        <v>10.277933333333333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23" t="s">
        <v>58</v>
      </c>
      <c r="C15" s="220" t="s">
        <v>42</v>
      </c>
      <c r="D15" s="487">
        <v>490000</v>
      </c>
      <c r="E15" s="487">
        <v>571130</v>
      </c>
      <c r="F15" s="487">
        <v>490000</v>
      </c>
      <c r="G15" s="487">
        <v>122500</v>
      </c>
      <c r="H15" s="487">
        <v>0</v>
      </c>
      <c r="I15" s="488">
        <f>H15/G15*100</f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24" t="s">
        <v>59</v>
      </c>
      <c r="C16" s="221" t="s">
        <v>49</v>
      </c>
      <c r="D16" s="320"/>
      <c r="E16" s="320"/>
      <c r="F16" s="320"/>
      <c r="G16" s="320"/>
      <c r="H16" s="320"/>
      <c r="I16" s="321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2"/>
      <c r="C17" s="72"/>
      <c r="D17" s="72"/>
      <c r="E17" s="72"/>
      <c r="F17" s="78"/>
    </row>
    <row r="18" spans="2:11" ht="20.25" customHeight="1" x14ac:dyDescent="0.25">
      <c r="B18" s="662" t="s">
        <v>194</v>
      </c>
      <c r="C18" s="665" t="s">
        <v>43</v>
      </c>
      <c r="D18" s="665"/>
      <c r="E18" s="666"/>
      <c r="F18" s="667" t="s">
        <v>44</v>
      </c>
      <c r="G18" s="665"/>
      <c r="H18" s="666"/>
      <c r="I18" s="667" t="s">
        <v>39</v>
      </c>
      <c r="J18" s="665"/>
      <c r="K18" s="666"/>
    </row>
    <row r="19" spans="2:11" x14ac:dyDescent="0.25">
      <c r="B19" s="663"/>
      <c r="C19" s="225">
        <v>1</v>
      </c>
      <c r="D19" s="225">
        <v>2</v>
      </c>
      <c r="E19" s="226">
        <v>3</v>
      </c>
      <c r="F19" s="227">
        <v>4</v>
      </c>
      <c r="G19" s="225">
        <v>5</v>
      </c>
      <c r="H19" s="226">
        <v>6</v>
      </c>
      <c r="I19" s="227">
        <v>7</v>
      </c>
      <c r="J19" s="225">
        <v>8</v>
      </c>
      <c r="K19" s="226">
        <v>9</v>
      </c>
    </row>
    <row r="20" spans="2:11" x14ac:dyDescent="0.25">
      <c r="B20" s="664"/>
      <c r="C20" s="228" t="s">
        <v>195</v>
      </c>
      <c r="D20" s="228" t="s">
        <v>196</v>
      </c>
      <c r="E20" s="229" t="s">
        <v>197</v>
      </c>
      <c r="F20" s="230" t="s">
        <v>195</v>
      </c>
      <c r="G20" s="228" t="s">
        <v>196</v>
      </c>
      <c r="H20" s="229" t="s">
        <v>197</v>
      </c>
      <c r="I20" s="230" t="s">
        <v>195</v>
      </c>
      <c r="J20" s="228" t="s">
        <v>196</v>
      </c>
      <c r="K20" s="229" t="s">
        <v>197</v>
      </c>
    </row>
    <row r="21" spans="2:11" x14ac:dyDescent="0.25">
      <c r="B21" s="73">
        <v>1</v>
      </c>
      <c r="C21" s="52"/>
      <c r="D21" s="52"/>
      <c r="E21" s="74"/>
      <c r="F21" s="79"/>
      <c r="G21" s="52"/>
      <c r="H21" s="74"/>
      <c r="I21" s="79"/>
      <c r="J21" s="52"/>
      <c r="K21" s="74"/>
    </row>
    <row r="22" spans="2:11" x14ac:dyDescent="0.25">
      <c r="B22" s="73">
        <v>2</v>
      </c>
      <c r="C22" s="52"/>
      <c r="D22" s="52"/>
      <c r="E22" s="74"/>
      <c r="F22" s="79"/>
      <c r="G22" s="52"/>
      <c r="H22" s="74"/>
      <c r="I22" s="79"/>
      <c r="J22" s="52"/>
      <c r="K22" s="74"/>
    </row>
    <row r="23" spans="2:11" x14ac:dyDescent="0.25">
      <c r="B23" s="73">
        <v>3</v>
      </c>
      <c r="C23" s="52"/>
      <c r="D23" s="52"/>
      <c r="E23" s="74"/>
      <c r="F23" s="79"/>
      <c r="G23" s="52"/>
      <c r="H23" s="74"/>
      <c r="I23" s="79"/>
      <c r="J23" s="52"/>
      <c r="K23" s="74"/>
    </row>
    <row r="24" spans="2:11" x14ac:dyDescent="0.25">
      <c r="B24" s="73">
        <v>4</v>
      </c>
      <c r="C24" s="52"/>
      <c r="D24" s="52"/>
      <c r="E24" s="74"/>
      <c r="F24" s="79"/>
      <c r="G24" s="52"/>
      <c r="H24" s="74"/>
      <c r="I24" s="79"/>
      <c r="J24" s="52"/>
      <c r="K24" s="74"/>
    </row>
    <row r="25" spans="2:11" x14ac:dyDescent="0.25">
      <c r="B25" s="73">
        <v>5</v>
      </c>
      <c r="C25" s="52"/>
      <c r="D25" s="52"/>
      <c r="E25" s="74"/>
      <c r="F25" s="79"/>
      <c r="G25" s="52"/>
      <c r="H25" s="74"/>
      <c r="I25" s="79"/>
      <c r="J25" s="52"/>
      <c r="K25" s="74"/>
    </row>
    <row r="26" spans="2:11" x14ac:dyDescent="0.25">
      <c r="B26" s="73">
        <v>6</v>
      </c>
      <c r="C26" s="52"/>
      <c r="D26" s="52"/>
      <c r="E26" s="74"/>
      <c r="F26" s="79"/>
      <c r="G26" s="52"/>
      <c r="H26" s="74"/>
      <c r="I26" s="79"/>
      <c r="J26" s="52"/>
      <c r="K26" s="74"/>
    </row>
    <row r="27" spans="2:11" x14ac:dyDescent="0.25">
      <c r="B27" s="73">
        <v>7</v>
      </c>
      <c r="C27" s="52"/>
      <c r="D27" s="52"/>
      <c r="E27" s="74"/>
      <c r="F27" s="79"/>
      <c r="G27" s="52"/>
      <c r="H27" s="74"/>
      <c r="I27" s="79"/>
      <c r="J27" s="52"/>
      <c r="K27" s="74"/>
    </row>
    <row r="28" spans="2:11" x14ac:dyDescent="0.25">
      <c r="B28" s="73">
        <v>8</v>
      </c>
      <c r="C28" s="52"/>
      <c r="D28" s="52"/>
      <c r="E28" s="74"/>
      <c r="F28" s="79"/>
      <c r="G28" s="52"/>
      <c r="H28" s="74"/>
      <c r="I28" s="79"/>
      <c r="J28" s="52"/>
      <c r="K28" s="74"/>
    </row>
    <row r="29" spans="2:11" x14ac:dyDescent="0.25">
      <c r="B29" s="73">
        <v>9</v>
      </c>
      <c r="C29" s="52"/>
      <c r="D29" s="52"/>
      <c r="E29" s="74"/>
      <c r="F29" s="79"/>
      <c r="G29" s="52"/>
      <c r="H29" s="74"/>
      <c r="I29" s="79"/>
      <c r="J29" s="52"/>
      <c r="K29" s="74"/>
    </row>
    <row r="30" spans="2:11" ht="16.5" thickBot="1" x14ac:dyDescent="0.3">
      <c r="B30" s="75">
        <v>10</v>
      </c>
      <c r="C30" s="76"/>
      <c r="D30" s="76"/>
      <c r="E30" s="77"/>
      <c r="F30" s="80"/>
      <c r="G30" s="76"/>
      <c r="H30" s="77"/>
      <c r="I30" s="80"/>
      <c r="J30" s="76"/>
      <c r="K30" s="77"/>
    </row>
    <row r="32" spans="2:11" ht="15.75" customHeight="1" x14ac:dyDescent="0.25">
      <c r="B32" s="661" t="s">
        <v>582</v>
      </c>
      <c r="C32" s="661"/>
      <c r="D32" s="661"/>
      <c r="E32" s="661"/>
      <c r="F32" s="661"/>
      <c r="G32" s="661"/>
      <c r="H32" s="661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showGridLines="0" topLeftCell="A4" workbookViewId="0">
      <selection activeCell="A55" sqref="A55:XFD55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677</v>
      </c>
    </row>
    <row r="2" spans="1:13" ht="20.25" x14ac:dyDescent="0.3">
      <c r="B2" s="678" t="s">
        <v>696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13" ht="6.75" customHeight="1" x14ac:dyDescent="0.3">
      <c r="B3" s="286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7.5" customHeight="1" x14ac:dyDescent="0.3">
      <c r="B4" s="285" t="s">
        <v>689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4.5" customHeight="1" x14ac:dyDescent="0.25">
      <c r="B5" s="276" t="s">
        <v>685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95" t="s">
        <v>260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</row>
    <row r="7" spans="1:13" ht="20.25" customHeight="1" thickBot="1" x14ac:dyDescent="0.3">
      <c r="A7" s="82"/>
      <c r="B7" s="717" t="s">
        <v>255</v>
      </c>
      <c r="C7" s="703" t="s">
        <v>230</v>
      </c>
      <c r="D7" s="699"/>
      <c r="E7" s="699"/>
      <c r="F7" s="700"/>
      <c r="G7" s="703" t="s">
        <v>256</v>
      </c>
      <c r="H7" s="700"/>
      <c r="I7" s="697" t="s">
        <v>686</v>
      </c>
      <c r="J7" s="697"/>
      <c r="K7" s="697"/>
      <c r="L7" s="697"/>
      <c r="M7" s="698"/>
    </row>
    <row r="8" spans="1:13" s="56" customFormat="1" ht="18" customHeight="1" thickBot="1" x14ac:dyDescent="0.25">
      <c r="A8" s="81"/>
      <c r="B8" s="717"/>
      <c r="C8" s="704"/>
      <c r="D8" s="701"/>
      <c r="E8" s="701"/>
      <c r="F8" s="702"/>
      <c r="G8" s="704"/>
      <c r="H8" s="702"/>
      <c r="I8" s="641" t="s">
        <v>259</v>
      </c>
      <c r="J8" s="718"/>
      <c r="K8" s="641" t="s">
        <v>687</v>
      </c>
      <c r="L8" s="718"/>
      <c r="M8" s="642"/>
    </row>
    <row r="9" spans="1:13" s="56" customFormat="1" ht="79.5" thickBot="1" x14ac:dyDescent="0.25">
      <c r="A9" s="81"/>
      <c r="B9" s="701"/>
      <c r="C9" s="231" t="s">
        <v>683</v>
      </c>
      <c r="D9" s="234" t="s">
        <v>684</v>
      </c>
      <c r="E9" s="232" t="s">
        <v>243</v>
      </c>
      <c r="F9" s="207" t="s">
        <v>682</v>
      </c>
      <c r="G9" s="209" t="s">
        <v>257</v>
      </c>
      <c r="H9" s="232" t="s">
        <v>258</v>
      </c>
      <c r="I9" s="233" t="s">
        <v>231</v>
      </c>
      <c r="J9" s="234" t="s">
        <v>244</v>
      </c>
      <c r="K9" s="206" t="s">
        <v>227</v>
      </c>
      <c r="L9" s="235" t="s">
        <v>244</v>
      </c>
      <c r="M9" s="207" t="s">
        <v>688</v>
      </c>
    </row>
    <row r="10" spans="1:13" s="56" customFormat="1" ht="37.5" x14ac:dyDescent="0.2">
      <c r="A10" s="81"/>
      <c r="B10" s="716">
        <v>2017</v>
      </c>
      <c r="C10" s="708" t="s">
        <v>800</v>
      </c>
      <c r="D10" s="705" t="s">
        <v>801</v>
      </c>
      <c r="E10" s="719"/>
      <c r="F10" s="705"/>
      <c r="G10" s="689" t="s">
        <v>689</v>
      </c>
      <c r="H10" s="711">
        <v>9831646.4700000007</v>
      </c>
      <c r="I10" s="692">
        <v>0</v>
      </c>
      <c r="J10" s="689">
        <v>0</v>
      </c>
      <c r="K10" s="489">
        <v>1</v>
      </c>
      <c r="L10" s="490">
        <v>9831646.4700000007</v>
      </c>
      <c r="M10" s="491" t="s">
        <v>798</v>
      </c>
    </row>
    <row r="11" spans="1:13" s="56" customFormat="1" ht="18.75" x14ac:dyDescent="0.2">
      <c r="A11" s="81"/>
      <c r="B11" s="714"/>
      <c r="C11" s="709"/>
      <c r="D11" s="706"/>
      <c r="E11" s="709"/>
      <c r="F11" s="706"/>
      <c r="G11" s="690"/>
      <c r="H11" s="712"/>
      <c r="I11" s="693"/>
      <c r="J11" s="690"/>
      <c r="K11" s="492"/>
      <c r="L11" s="493"/>
      <c r="M11" s="494"/>
    </row>
    <row r="12" spans="1:13" s="56" customFormat="1" ht="11.25" customHeight="1" thickBot="1" x14ac:dyDescent="0.25">
      <c r="A12" s="81"/>
      <c r="B12" s="714"/>
      <c r="C12" s="710"/>
      <c r="D12" s="707"/>
      <c r="E12" s="710"/>
      <c r="F12" s="707"/>
      <c r="G12" s="691"/>
      <c r="H12" s="713"/>
      <c r="I12" s="694"/>
      <c r="J12" s="691"/>
      <c r="K12" s="495"/>
      <c r="L12" s="496"/>
      <c r="M12" s="497"/>
    </row>
    <row r="13" spans="1:13" ht="37.5" x14ac:dyDescent="0.25">
      <c r="A13" s="82"/>
      <c r="B13" s="686">
        <v>2018</v>
      </c>
      <c r="C13" s="708" t="s">
        <v>797</v>
      </c>
      <c r="D13" s="705" t="s">
        <v>799</v>
      </c>
      <c r="E13" s="708"/>
      <c r="F13" s="705"/>
      <c r="G13" s="689" t="s">
        <v>689</v>
      </c>
      <c r="H13" s="711">
        <v>7205270.9299999997</v>
      </c>
      <c r="I13" s="692">
        <v>0</v>
      </c>
      <c r="J13" s="689">
        <v>0</v>
      </c>
      <c r="K13" s="498">
        <v>1</v>
      </c>
      <c r="L13" s="499">
        <v>7205270.9299999997</v>
      </c>
      <c r="M13" s="491" t="s">
        <v>798</v>
      </c>
    </row>
    <row r="14" spans="1:13" ht="18.75" x14ac:dyDescent="0.25">
      <c r="A14" s="82"/>
      <c r="B14" s="714"/>
      <c r="C14" s="709"/>
      <c r="D14" s="706"/>
      <c r="E14" s="709"/>
      <c r="F14" s="706"/>
      <c r="G14" s="690"/>
      <c r="H14" s="712"/>
      <c r="I14" s="693"/>
      <c r="J14" s="690"/>
      <c r="K14" s="500"/>
      <c r="L14" s="493"/>
      <c r="M14" s="501"/>
    </row>
    <row r="15" spans="1:13" ht="14.25" customHeight="1" thickBot="1" x14ac:dyDescent="0.3">
      <c r="A15" s="82"/>
      <c r="B15" s="714"/>
      <c r="C15" s="710"/>
      <c r="D15" s="707"/>
      <c r="E15" s="710"/>
      <c r="F15" s="707"/>
      <c r="G15" s="691"/>
      <c r="H15" s="713"/>
      <c r="I15" s="694"/>
      <c r="J15" s="691"/>
      <c r="K15" s="502"/>
      <c r="L15" s="503"/>
      <c r="M15" s="504"/>
    </row>
    <row r="16" spans="1:13" ht="37.5" x14ac:dyDescent="0.25">
      <c r="A16" s="82"/>
      <c r="B16" s="686">
        <v>2019</v>
      </c>
      <c r="C16" s="708" t="s">
        <v>794</v>
      </c>
      <c r="D16" s="705" t="s">
        <v>795</v>
      </c>
      <c r="E16" s="708"/>
      <c r="F16" s="705"/>
      <c r="G16" s="689" t="s">
        <v>689</v>
      </c>
      <c r="H16" s="711">
        <v>1333519.49</v>
      </c>
      <c r="I16" s="692">
        <v>0</v>
      </c>
      <c r="J16" s="689">
        <v>0</v>
      </c>
      <c r="K16" s="505">
        <v>1</v>
      </c>
      <c r="L16" s="490">
        <v>1333519.49</v>
      </c>
      <c r="M16" s="491" t="s">
        <v>798</v>
      </c>
    </row>
    <row r="17" spans="1:14" ht="18" customHeight="1" x14ac:dyDescent="0.25">
      <c r="A17" s="82"/>
      <c r="B17" s="714"/>
      <c r="C17" s="709"/>
      <c r="D17" s="706"/>
      <c r="E17" s="709"/>
      <c r="F17" s="706"/>
      <c r="G17" s="690"/>
      <c r="H17" s="712"/>
      <c r="I17" s="693"/>
      <c r="J17" s="690"/>
      <c r="K17" s="500"/>
      <c r="L17" s="493"/>
      <c r="M17" s="501"/>
    </row>
    <row r="18" spans="1:14" ht="6.75" customHeight="1" thickBot="1" x14ac:dyDescent="0.3">
      <c r="A18" s="82"/>
      <c r="B18" s="714"/>
      <c r="C18" s="710"/>
      <c r="D18" s="707"/>
      <c r="E18" s="710"/>
      <c r="F18" s="707"/>
      <c r="G18" s="691"/>
      <c r="H18" s="713"/>
      <c r="I18" s="694"/>
      <c r="J18" s="691"/>
      <c r="K18" s="506"/>
      <c r="L18" s="507"/>
      <c r="M18" s="508"/>
    </row>
    <row r="19" spans="1:14" ht="37.5" x14ac:dyDescent="0.25">
      <c r="A19" s="82"/>
      <c r="B19" s="686">
        <v>2020</v>
      </c>
      <c r="C19" s="708" t="s">
        <v>792</v>
      </c>
      <c r="D19" s="705" t="s">
        <v>793</v>
      </c>
      <c r="E19" s="708"/>
      <c r="F19" s="705"/>
      <c r="G19" s="689" t="s">
        <v>689</v>
      </c>
      <c r="H19" s="711">
        <v>1084276.92</v>
      </c>
      <c r="I19" s="692">
        <v>0</v>
      </c>
      <c r="J19" s="689">
        <v>0</v>
      </c>
      <c r="K19" s="502">
        <v>1</v>
      </c>
      <c r="L19" s="503">
        <v>1084276.92</v>
      </c>
      <c r="M19" s="491" t="s">
        <v>798</v>
      </c>
    </row>
    <row r="20" spans="1:14" ht="15" customHeight="1" thickBot="1" x14ac:dyDescent="0.3">
      <c r="A20" s="82"/>
      <c r="B20" s="714"/>
      <c r="C20" s="709"/>
      <c r="D20" s="706"/>
      <c r="E20" s="709"/>
      <c r="F20" s="706"/>
      <c r="G20" s="690"/>
      <c r="H20" s="712"/>
      <c r="I20" s="693"/>
      <c r="J20" s="690"/>
      <c r="K20" s="500"/>
      <c r="L20" s="493"/>
      <c r="M20" s="501"/>
    </row>
    <row r="21" spans="1:14" ht="19.5" hidden="1" thickBot="1" x14ac:dyDescent="0.3">
      <c r="A21" s="82"/>
      <c r="B21" s="688"/>
      <c r="C21" s="710"/>
      <c r="D21" s="707"/>
      <c r="E21" s="710"/>
      <c r="F21" s="707"/>
      <c r="G21" s="691"/>
      <c r="H21" s="713"/>
      <c r="I21" s="694"/>
      <c r="J21" s="691"/>
      <c r="K21" s="509"/>
      <c r="L21" s="496"/>
      <c r="M21" s="504"/>
    </row>
    <row r="22" spans="1:14" ht="18.75" x14ac:dyDescent="0.25">
      <c r="A22" s="82"/>
      <c r="B22" s="686">
        <v>2021</v>
      </c>
      <c r="C22" s="708"/>
      <c r="D22" s="705"/>
      <c r="E22" s="708"/>
      <c r="F22" s="705"/>
      <c r="G22" s="689" t="s">
        <v>689</v>
      </c>
      <c r="H22" s="711">
        <v>2488897.79</v>
      </c>
      <c r="I22" s="692">
        <v>0</v>
      </c>
      <c r="J22" s="689">
        <v>0</v>
      </c>
      <c r="K22" s="502"/>
      <c r="L22" s="503"/>
      <c r="M22" s="510"/>
    </row>
    <row r="23" spans="1:14" ht="18.75" x14ac:dyDescent="0.25">
      <c r="A23" s="82"/>
      <c r="B23" s="714"/>
      <c r="C23" s="709"/>
      <c r="D23" s="706"/>
      <c r="E23" s="709"/>
      <c r="F23" s="706"/>
      <c r="G23" s="690"/>
      <c r="H23" s="712"/>
      <c r="I23" s="693"/>
      <c r="J23" s="690"/>
      <c r="K23" s="500"/>
      <c r="L23" s="493"/>
      <c r="M23" s="501" t="s">
        <v>796</v>
      </c>
    </row>
    <row r="24" spans="1:14" ht="15" customHeight="1" thickBot="1" x14ac:dyDescent="0.3">
      <c r="A24" s="82"/>
      <c r="B24" s="688"/>
      <c r="C24" s="710"/>
      <c r="D24" s="707"/>
      <c r="E24" s="710"/>
      <c r="F24" s="707"/>
      <c r="G24" s="691"/>
      <c r="H24" s="713"/>
      <c r="I24" s="694"/>
      <c r="J24" s="691"/>
      <c r="K24" s="509"/>
      <c r="L24" s="511"/>
      <c r="M24" s="504"/>
    </row>
    <row r="25" spans="1:14" ht="16.5" customHeight="1" x14ac:dyDescent="0.25">
      <c r="A25" s="16"/>
      <c r="B25" s="682" t="s">
        <v>249</v>
      </c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</row>
    <row r="26" spans="1:14" ht="16.5" thickBot="1" x14ac:dyDescent="0.3">
      <c r="B26" s="695" t="s">
        <v>802</v>
      </c>
      <c r="C26" s="695"/>
      <c r="D26" s="695"/>
      <c r="E26" s="695"/>
      <c r="F26" s="695"/>
      <c r="G26" s="695"/>
      <c r="H26" s="695"/>
      <c r="I26" s="695"/>
      <c r="J26" s="695"/>
      <c r="K26" s="134"/>
      <c r="L26" s="134"/>
      <c r="M26" s="16"/>
    </row>
    <row r="27" spans="1:14" s="56" customFormat="1" ht="15.75" customHeight="1" x14ac:dyDescent="0.2">
      <c r="B27" s="647" t="s">
        <v>250</v>
      </c>
      <c r="C27" s="703" t="s">
        <v>245</v>
      </c>
      <c r="D27" s="700"/>
      <c r="E27" s="699" t="s">
        <v>232</v>
      </c>
      <c r="F27" s="699"/>
      <c r="G27" s="699"/>
      <c r="H27" s="699"/>
      <c r="I27" s="699"/>
      <c r="J27" s="700"/>
      <c r="K27" s="135"/>
      <c r="L27" s="135"/>
      <c r="M27" s="90"/>
      <c r="N27" s="90"/>
    </row>
    <row r="28" spans="1:14" s="56" customFormat="1" ht="8.25" customHeight="1" thickBot="1" x14ac:dyDescent="0.25">
      <c r="B28" s="715"/>
      <c r="C28" s="704"/>
      <c r="D28" s="702"/>
      <c r="E28" s="701"/>
      <c r="F28" s="701"/>
      <c r="G28" s="701"/>
      <c r="H28" s="701"/>
      <c r="I28" s="701"/>
      <c r="J28" s="702"/>
      <c r="K28" s="135"/>
      <c r="M28" s="284"/>
      <c r="N28" s="90"/>
    </row>
    <row r="29" spans="1:14" s="56" customFormat="1" ht="27" customHeight="1" thickBot="1" x14ac:dyDescent="0.25">
      <c r="B29" s="648"/>
      <c r="C29" s="231" t="s">
        <v>197</v>
      </c>
      <c r="D29" s="236" t="s">
        <v>202</v>
      </c>
      <c r="E29" s="216" t="s">
        <v>246</v>
      </c>
      <c r="F29" s="696" t="s">
        <v>247</v>
      </c>
      <c r="G29" s="697"/>
      <c r="H29" s="697"/>
      <c r="I29" s="697"/>
      <c r="J29" s="698"/>
      <c r="K29" s="135"/>
      <c r="M29" s="90"/>
      <c r="N29" s="90"/>
    </row>
    <row r="30" spans="1:14" s="56" customFormat="1" x14ac:dyDescent="0.2">
      <c r="B30" s="686" t="s">
        <v>229</v>
      </c>
      <c r="C30" s="268"/>
      <c r="D30" s="125"/>
      <c r="E30" s="136"/>
      <c r="F30" s="683"/>
      <c r="G30" s="684"/>
      <c r="H30" s="684"/>
      <c r="I30" s="684"/>
      <c r="J30" s="685"/>
      <c r="K30" s="135"/>
      <c r="M30" s="90"/>
    </row>
    <row r="31" spans="1:14" s="56" customFormat="1" x14ac:dyDescent="0.2">
      <c r="B31" s="687"/>
      <c r="C31" s="269"/>
      <c r="D31" s="126"/>
      <c r="E31" s="137"/>
      <c r="F31" s="679"/>
      <c r="G31" s="680"/>
      <c r="H31" s="680"/>
      <c r="I31" s="680"/>
      <c r="J31" s="681"/>
      <c r="K31" s="135"/>
      <c r="L31" s="135"/>
      <c r="M31" s="90"/>
    </row>
    <row r="32" spans="1:14" s="56" customFormat="1" x14ac:dyDescent="0.2">
      <c r="B32" s="687"/>
      <c r="C32" s="269"/>
      <c r="D32" s="127"/>
      <c r="E32" s="137"/>
      <c r="F32" s="679"/>
      <c r="G32" s="680"/>
      <c r="H32" s="680"/>
      <c r="I32" s="680"/>
      <c r="J32" s="681"/>
      <c r="K32" s="135"/>
      <c r="L32" s="135"/>
      <c r="M32" s="90"/>
    </row>
    <row r="33" spans="2:13" s="56" customFormat="1" ht="16.5" thickBot="1" x14ac:dyDescent="0.25">
      <c r="B33" s="687"/>
      <c r="C33" s="278"/>
      <c r="D33" s="279"/>
      <c r="E33" s="138"/>
      <c r="F33" s="679"/>
      <c r="G33" s="680"/>
      <c r="H33" s="680"/>
      <c r="I33" s="680"/>
      <c r="J33" s="681"/>
      <c r="K33" s="135"/>
      <c r="L33" s="135"/>
      <c r="M33" s="90"/>
    </row>
    <row r="34" spans="2:13" s="56" customFormat="1" ht="16.5" thickBot="1" x14ac:dyDescent="0.25">
      <c r="B34" s="688"/>
      <c r="C34" s="277"/>
      <c r="D34" s="277" t="s">
        <v>233</v>
      </c>
      <c r="E34" s="280"/>
      <c r="F34" s="281"/>
      <c r="G34" s="281"/>
      <c r="H34" s="281"/>
      <c r="I34" s="282"/>
      <c r="J34" s="283"/>
      <c r="K34" s="135"/>
      <c r="L34" s="135"/>
      <c r="M34" s="90"/>
    </row>
    <row r="35" spans="2:13" s="56" customFormat="1" x14ac:dyDescent="0.2">
      <c r="B35" s="686" t="s">
        <v>251</v>
      </c>
      <c r="C35" s="268"/>
      <c r="D35" s="125"/>
      <c r="E35" s="136"/>
      <c r="F35" s="683"/>
      <c r="G35" s="684"/>
      <c r="H35" s="684"/>
      <c r="I35" s="684"/>
      <c r="J35" s="685"/>
      <c r="K35" s="135"/>
      <c r="L35" s="135"/>
      <c r="M35" s="90"/>
    </row>
    <row r="36" spans="2:13" s="56" customFormat="1" x14ac:dyDescent="0.2">
      <c r="B36" s="687"/>
      <c r="C36" s="269"/>
      <c r="D36" s="126"/>
      <c r="E36" s="137"/>
      <c r="F36" s="679"/>
      <c r="G36" s="680"/>
      <c r="H36" s="680"/>
      <c r="I36" s="680"/>
      <c r="J36" s="681"/>
      <c r="K36" s="135"/>
      <c r="L36" s="135"/>
      <c r="M36" s="90"/>
    </row>
    <row r="37" spans="2:13" s="56" customFormat="1" x14ac:dyDescent="0.2">
      <c r="B37" s="687"/>
      <c r="C37" s="269"/>
      <c r="D37" s="127"/>
      <c r="E37" s="137"/>
      <c r="F37" s="679"/>
      <c r="G37" s="680"/>
      <c r="H37" s="680"/>
      <c r="I37" s="680"/>
      <c r="J37" s="681"/>
      <c r="K37" s="135"/>
      <c r="L37" s="135"/>
      <c r="M37" s="90"/>
    </row>
    <row r="38" spans="2:13" s="56" customFormat="1" ht="16.5" thickBot="1" x14ac:dyDescent="0.25">
      <c r="B38" s="687"/>
      <c r="C38" s="278"/>
      <c r="D38" s="279"/>
      <c r="E38" s="138"/>
      <c r="F38" s="679"/>
      <c r="G38" s="680"/>
      <c r="H38" s="680"/>
      <c r="I38" s="680"/>
      <c r="J38" s="681"/>
      <c r="K38" s="135"/>
      <c r="L38" s="135"/>
      <c r="M38" s="90"/>
    </row>
    <row r="39" spans="2:13" s="56" customFormat="1" ht="16.5" thickBot="1" x14ac:dyDescent="0.25">
      <c r="B39" s="688"/>
      <c r="C39" s="277"/>
      <c r="D39" s="277" t="s">
        <v>233</v>
      </c>
      <c r="E39" s="280"/>
      <c r="F39" s="281"/>
      <c r="G39" s="281"/>
      <c r="H39" s="281"/>
      <c r="I39" s="282"/>
      <c r="J39" s="283"/>
      <c r="K39" s="135"/>
      <c r="L39" s="135"/>
      <c r="M39" s="90"/>
    </row>
    <row r="40" spans="2:13" s="56" customFormat="1" x14ac:dyDescent="0.2">
      <c r="B40" s="686" t="s">
        <v>252</v>
      </c>
      <c r="C40" s="268"/>
      <c r="D40" s="125"/>
      <c r="E40" s="136"/>
      <c r="F40" s="683"/>
      <c r="G40" s="684"/>
      <c r="H40" s="684"/>
      <c r="I40" s="684"/>
      <c r="J40" s="685"/>
      <c r="K40" s="135"/>
      <c r="L40" s="135"/>
      <c r="M40" s="90"/>
    </row>
    <row r="41" spans="2:13" s="56" customFormat="1" x14ac:dyDescent="0.2">
      <c r="B41" s="687"/>
      <c r="C41" s="269"/>
      <c r="D41" s="126"/>
      <c r="E41" s="137"/>
      <c r="F41" s="679"/>
      <c r="G41" s="680"/>
      <c r="H41" s="680"/>
      <c r="I41" s="680"/>
      <c r="J41" s="681"/>
      <c r="K41" s="135"/>
      <c r="L41" s="135"/>
      <c r="M41" s="90"/>
    </row>
    <row r="42" spans="2:13" s="56" customFormat="1" x14ac:dyDescent="0.2">
      <c r="B42" s="687"/>
      <c r="C42" s="269"/>
      <c r="D42" s="127"/>
      <c r="E42" s="137"/>
      <c r="F42" s="679"/>
      <c r="G42" s="680"/>
      <c r="H42" s="680"/>
      <c r="I42" s="680"/>
      <c r="J42" s="681"/>
      <c r="K42" s="135"/>
      <c r="L42" s="135"/>
      <c r="M42" s="90"/>
    </row>
    <row r="43" spans="2:13" s="56" customFormat="1" ht="16.5" thickBot="1" x14ac:dyDescent="0.25">
      <c r="B43" s="687"/>
      <c r="C43" s="278"/>
      <c r="D43" s="279"/>
      <c r="E43" s="138"/>
      <c r="F43" s="679"/>
      <c r="G43" s="680"/>
      <c r="H43" s="680"/>
      <c r="I43" s="680"/>
      <c r="J43" s="681"/>
      <c r="K43" s="135"/>
      <c r="L43" s="135"/>
      <c r="M43" s="90"/>
    </row>
    <row r="44" spans="2:13" s="56" customFormat="1" ht="16.5" thickBot="1" x14ac:dyDescent="0.25">
      <c r="B44" s="688"/>
      <c r="C44" s="277"/>
      <c r="D44" s="277" t="s">
        <v>233</v>
      </c>
      <c r="E44" s="280"/>
      <c r="F44" s="281"/>
      <c r="G44" s="281"/>
      <c r="H44" s="281"/>
      <c r="I44" s="282"/>
      <c r="J44" s="283"/>
      <c r="K44" s="135"/>
      <c r="L44" s="135"/>
      <c r="M44" s="90"/>
    </row>
    <row r="45" spans="2:13" s="56" customFormat="1" x14ac:dyDescent="0.2">
      <c r="B45" s="686" t="s">
        <v>253</v>
      </c>
      <c r="C45" s="268"/>
      <c r="D45" s="125"/>
      <c r="E45" s="136"/>
      <c r="F45" s="683"/>
      <c r="G45" s="684"/>
      <c r="H45" s="684"/>
      <c r="I45" s="684"/>
      <c r="J45" s="685"/>
      <c r="K45" s="135"/>
      <c r="L45" s="135"/>
      <c r="M45" s="90"/>
    </row>
    <row r="46" spans="2:13" s="56" customFormat="1" x14ac:dyDescent="0.2">
      <c r="B46" s="687"/>
      <c r="C46" s="269"/>
      <c r="D46" s="126"/>
      <c r="E46" s="137"/>
      <c r="F46" s="679"/>
      <c r="G46" s="680"/>
      <c r="H46" s="680"/>
      <c r="I46" s="680"/>
      <c r="J46" s="681"/>
      <c r="K46" s="135"/>
      <c r="L46" s="135"/>
      <c r="M46" s="90"/>
    </row>
    <row r="47" spans="2:13" s="56" customFormat="1" x14ac:dyDescent="0.2">
      <c r="B47" s="687"/>
      <c r="C47" s="269"/>
      <c r="D47" s="127"/>
      <c r="E47" s="137"/>
      <c r="F47" s="679"/>
      <c r="G47" s="680"/>
      <c r="H47" s="680"/>
      <c r="I47" s="680"/>
      <c r="J47" s="681"/>
      <c r="K47" s="135"/>
      <c r="L47" s="135"/>
      <c r="M47" s="90"/>
    </row>
    <row r="48" spans="2:13" s="56" customFormat="1" ht="16.5" thickBot="1" x14ac:dyDescent="0.25">
      <c r="B48" s="687"/>
      <c r="C48" s="278"/>
      <c r="D48" s="279"/>
      <c r="E48" s="138"/>
      <c r="F48" s="679"/>
      <c r="G48" s="680"/>
      <c r="H48" s="680"/>
      <c r="I48" s="680"/>
      <c r="J48" s="681"/>
      <c r="K48" s="135"/>
      <c r="L48" s="135"/>
      <c r="M48" s="90"/>
    </row>
    <row r="49" spans="2:13" s="56" customFormat="1" ht="16.5" thickBot="1" x14ac:dyDescent="0.25">
      <c r="B49" s="688"/>
      <c r="C49" s="277"/>
      <c r="D49" s="277" t="s">
        <v>233</v>
      </c>
      <c r="E49" s="280"/>
      <c r="F49" s="281"/>
      <c r="G49" s="281"/>
      <c r="H49" s="281"/>
      <c r="I49" s="282"/>
      <c r="J49" s="283"/>
      <c r="K49" s="135"/>
      <c r="L49" s="135"/>
      <c r="M49" s="90"/>
    </row>
    <row r="50" spans="2:13" s="56" customFormat="1" x14ac:dyDescent="0.2">
      <c r="B50" s="686" t="s">
        <v>254</v>
      </c>
      <c r="C50" s="268"/>
      <c r="D50" s="125"/>
      <c r="E50" s="136"/>
      <c r="F50" s="683"/>
      <c r="G50" s="684"/>
      <c r="H50" s="684"/>
      <c r="I50" s="684"/>
      <c r="J50" s="685"/>
      <c r="K50" s="135"/>
      <c r="L50" s="135"/>
      <c r="M50" s="90"/>
    </row>
    <row r="51" spans="2:13" s="56" customFormat="1" x14ac:dyDescent="0.2">
      <c r="B51" s="687"/>
      <c r="C51" s="269"/>
      <c r="D51" s="126"/>
      <c r="E51" s="137"/>
      <c r="F51" s="679"/>
      <c r="G51" s="680"/>
      <c r="H51" s="680"/>
      <c r="I51" s="680"/>
      <c r="J51" s="681"/>
      <c r="K51" s="135"/>
      <c r="L51" s="135"/>
      <c r="M51" s="90"/>
    </row>
    <row r="52" spans="2:13" s="56" customFormat="1" x14ac:dyDescent="0.2">
      <c r="B52" s="687"/>
      <c r="C52" s="269"/>
      <c r="D52" s="127"/>
      <c r="E52" s="137"/>
      <c r="F52" s="679"/>
      <c r="G52" s="680"/>
      <c r="H52" s="680"/>
      <c r="I52" s="680"/>
      <c r="J52" s="681"/>
      <c r="K52" s="135"/>
      <c r="L52" s="135"/>
      <c r="M52" s="90"/>
    </row>
    <row r="53" spans="2:13" s="56" customFormat="1" ht="16.5" thickBot="1" x14ac:dyDescent="0.25">
      <c r="B53" s="687"/>
      <c r="C53" s="278"/>
      <c r="D53" s="279"/>
      <c r="E53" s="138"/>
      <c r="F53" s="679"/>
      <c r="G53" s="680"/>
      <c r="H53" s="680"/>
      <c r="I53" s="680"/>
      <c r="J53" s="681"/>
      <c r="K53" s="135"/>
      <c r="L53" s="135"/>
      <c r="M53" s="90"/>
    </row>
    <row r="54" spans="2:13" s="56" customFormat="1" ht="16.5" thickBot="1" x14ac:dyDescent="0.25">
      <c r="B54" s="688"/>
      <c r="C54" s="277"/>
      <c r="D54" s="277" t="s">
        <v>233</v>
      </c>
      <c r="E54" s="280"/>
      <c r="F54" s="281"/>
      <c r="G54" s="281"/>
      <c r="H54" s="281"/>
      <c r="I54" s="282"/>
      <c r="J54" s="283"/>
      <c r="K54" s="135"/>
      <c r="L54" s="135"/>
      <c r="M54" s="90"/>
    </row>
    <row r="55" spans="2:13" x14ac:dyDescent="0.25">
      <c r="B55" s="13" t="s">
        <v>248</v>
      </c>
    </row>
  </sheetData>
  <mergeCells count="84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7:B29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3:J53"/>
    <mergeCell ref="B26:J26"/>
    <mergeCell ref="F45:J45"/>
    <mergeCell ref="F46:J46"/>
    <mergeCell ref="F47:J47"/>
    <mergeCell ref="F48:J48"/>
    <mergeCell ref="F50:J50"/>
    <mergeCell ref="B50:B54"/>
    <mergeCell ref="F29:J29"/>
    <mergeCell ref="E27:J28"/>
    <mergeCell ref="F30:J30"/>
    <mergeCell ref="F32:J32"/>
    <mergeCell ref="C27:D28"/>
    <mergeCell ref="B30:B34"/>
    <mergeCell ref="F31:J31"/>
    <mergeCell ref="F51:J51"/>
    <mergeCell ref="J13:J15"/>
    <mergeCell ref="J16:J18"/>
    <mergeCell ref="J19:J21"/>
    <mergeCell ref="J22:J24"/>
    <mergeCell ref="I13:I15"/>
    <mergeCell ref="I16:I18"/>
    <mergeCell ref="F52:J52"/>
    <mergeCell ref="B25:M25"/>
    <mergeCell ref="F38:J38"/>
    <mergeCell ref="F40:J40"/>
    <mergeCell ref="F41:J41"/>
    <mergeCell ref="F42:J42"/>
    <mergeCell ref="F43:J43"/>
    <mergeCell ref="B40:B44"/>
    <mergeCell ref="B45:B49"/>
    <mergeCell ref="B35:B39"/>
    <mergeCell ref="F33:J33"/>
    <mergeCell ref="F35:J35"/>
    <mergeCell ref="F36:J36"/>
    <mergeCell ref="F37:J37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opsezi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стања'!Oblast_štampanja</vt:lpstr>
      <vt:lpstr>Готовина!Oblast_štampanja</vt:lpstr>
      <vt:lpstr>'Динамика запослених'!Oblast_štampanja</vt:lpstr>
      <vt:lpstr>'Извештај о новчаним токовима'!Oblast_štampanja</vt:lpstr>
      <vt:lpstr>'Ср. за посебне намене'!Oblast_štampanja</vt:lpstr>
      <vt:lpstr>'Трошкови запослених'!Oblast_štampanja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2022-04-29T07:43:09Z</cp:lastPrinted>
  <dcterms:created xsi:type="dcterms:W3CDTF">2013-03-12T08:27:17Z</dcterms:created>
  <dcterms:modified xsi:type="dcterms:W3CDTF">2022-04-29T07:44:07Z</dcterms:modified>
</cp:coreProperties>
</file>