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24" firstSheet="6" activeTab="7"/>
  </bookViews>
  <sheets>
    <sheet name="БС 2021" sheetId="1" r:id="rId1"/>
    <sheet name="БУ 2021" sheetId="2" r:id="rId2"/>
    <sheet name="Токови готовине 2021" sheetId="3" r:id="rId3"/>
    <sheet name="Индикатори" sheetId="4" r:id="rId4"/>
    <sheet name="Индикатори- наставак" sheetId="5" r:id="rId5"/>
    <sheet name="БС 2022" sheetId="6" r:id="rId6"/>
    <sheet name="БУ 2022" sheetId="7" r:id="rId7"/>
    <sheet name="Токови готовине 2022" sheetId="8" r:id="rId8"/>
    <sheet name="Субвенције" sheetId="9" r:id="rId9"/>
    <sheet name="Трошкови зарада" sheetId="10" r:id="rId10"/>
    <sheet name="Запослени по РЈ" sheetId="11" r:id="rId11"/>
    <sheet name="Структура запосл." sheetId="12" r:id="rId12"/>
    <sheet name="Динамика запош." sheetId="13" r:id="rId13"/>
    <sheet name="Маса зарада" sheetId="14" r:id="rId14"/>
    <sheet name="Зараде 2" sheetId="15" r:id="rId15"/>
    <sheet name="Распон зарада" sheetId="16" r:id="rId16"/>
    <sheet name="НО" sheetId="17" r:id="rId17"/>
    <sheet name="Комисија" sheetId="18" r:id="rId18"/>
    <sheet name="Кредити" sheetId="19" r:id="rId19"/>
    <sheet name="Набавка" sheetId="20" r:id="rId20"/>
    <sheet name="План инвестиција" sheetId="21" r:id="rId21"/>
    <sheet name="Сред.посебне намене" sheetId="22" r:id="rId22"/>
    <sheet name="Ciljevi JP" sheetId="23" r:id="rId23"/>
    <sheet name="Poslovni rizici" sheetId="24" r:id="rId24"/>
  </sheets>
  <definedNames>
    <definedName name="_xlfn.IFERROR" hidden="1">#NAME?</definedName>
    <definedName name="_xlnm.Print_Titles" localSheetId="0">'БС 2021'!$5:$6</definedName>
    <definedName name="_xlnm.Print_Titles" localSheetId="5">'БС 2022'!$5:$7</definedName>
    <definedName name="_xlnm.Print_Titles" localSheetId="1">'БУ 2021'!$8:$9</definedName>
    <definedName name="_xlnm.Print_Titles" localSheetId="6">'БУ 2022'!$8:$9</definedName>
    <definedName name="_xlnm.Print_Titles" localSheetId="2">'Токови готовине 2021'!$7:$8</definedName>
    <definedName name="_xlnm.Print_Area" localSheetId="5">'БС 2022'!$B$1:$I$127</definedName>
    <definedName name="_xlnm.Print_Area" localSheetId="1">'БУ 2021'!$B$2:$F$84</definedName>
    <definedName name="_xlnm.Print_Area" localSheetId="12">'Динамика запош.'!$B$2:$I$34</definedName>
    <definedName name="_xlnm.Print_Area" localSheetId="3">'Индикатори'!$A$1:$F$50</definedName>
    <definedName name="_xlnm.Print_Area" localSheetId="17">'Комисија'!$B$2:$L$44</definedName>
    <definedName name="_xlnm.Print_Area" localSheetId="18">'Кредити'!$B$2:$Q$26</definedName>
    <definedName name="_xlnm.Print_Area" localSheetId="13">'Маса зарада'!$B$2:$O$70</definedName>
    <definedName name="_xlnm.Print_Area" localSheetId="16">'НО'!$B$2:$L$40</definedName>
    <definedName name="_xlnm.Print_Area" localSheetId="21">'Сред.посебне намене'!$B$2:$I$20</definedName>
    <definedName name="_xlnm.Print_Area" localSheetId="11">'Структура запосл.'!$B$2:$L$32</definedName>
    <definedName name="_xlnm.Print_Area" localSheetId="2">'Токови готовине 2021'!$C$3:$F$59</definedName>
    <definedName name="_xlnm.Print_Area" localSheetId="7">'Токови готовине 2022'!$B$3:$G$58</definedName>
    <definedName name="_xlnm.Print_Area" localSheetId="9">'Трошкови зарада'!$B$2:$I$41</definedName>
  </definedNames>
  <calcPr fullCalcOnLoad="1"/>
</workbook>
</file>

<file path=xl/sharedStrings.xml><?xml version="1.0" encoding="utf-8"?>
<sst xmlns="http://schemas.openxmlformats.org/spreadsheetml/2006/main" count="1977" uniqueCount="1235">
  <si>
    <t xml:space="preserve">Квалификациона структура </t>
  </si>
  <si>
    <t>Старосна структура</t>
  </si>
  <si>
    <t>Редни број</t>
  </si>
  <si>
    <t>ВСС</t>
  </si>
  <si>
    <t xml:space="preserve">До 30 година </t>
  </si>
  <si>
    <t>До 5 година</t>
  </si>
  <si>
    <t>ВС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</si>
  <si>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</si>
  <si>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</si>
  <si>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</si>
  <si>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</si>
  <si>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</si>
  <si>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</si>
  <si>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</si>
  <si>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</si>
  <si>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</si>
  <si>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</si>
  <si>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</si>
  <si>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</si>
  <si>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</si>
  <si>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</si>
  <si>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</si>
  <si>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</si>
  <si>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Остало</t>
  </si>
  <si>
    <t xml:space="preserve">Планирано </t>
  </si>
  <si>
    <t>СРЕДСТВА ЗА ПОСЕБНЕ НАМЕНЕ</t>
  </si>
  <si>
    <t>Позиција</t>
  </si>
  <si>
    <t>Спонзорство</t>
  </si>
  <si>
    <t>Донације</t>
  </si>
  <si>
    <t>Хуманитарне активности</t>
  </si>
  <si>
    <t>Спортске активности</t>
  </si>
  <si>
    <t>Реклама и пропаганда</t>
  </si>
  <si>
    <t>Б. ТОКОВИ ГОТОВИНЕ ИЗ АКТИВНОСТИ ИНВЕСТИРАЊА</t>
  </si>
  <si>
    <t>1. Продаја акција и удела (нето приливи)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</si>
  <si>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</si>
  <si>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</si>
  <si>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</si>
  <si>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1. Куповина акција и удела (нето одливи)</t>
  </si>
  <si>
    <t>3. Остали финансијски пласмани (нето одливи)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</si>
  <si>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</si>
  <si>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</si>
  <si>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</si>
  <si>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>Добра</t>
  </si>
  <si>
    <t>Услуге</t>
  </si>
  <si>
    <t>Радови</t>
  </si>
  <si>
    <t>ПАСИВА</t>
  </si>
  <si>
    <t>14</t>
  </si>
  <si>
    <t>24</t>
  </si>
  <si>
    <t>АОП</t>
  </si>
  <si>
    <t xml:space="preserve">Дневнице на службеном путу </t>
  </si>
  <si>
    <t xml:space="preserve">Накнаде трошкова на службеном путу
 </t>
  </si>
  <si>
    <t>ИЗВЕШТАЈ О ТОКОВИМА ГОТОВИНЕ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</si>
  <si>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</si>
  <si>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</si>
  <si>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</si>
  <si>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</si>
  <si>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3. Плаћене камате</t>
  </si>
  <si>
    <t>4. Порез на добитак</t>
  </si>
  <si>
    <t xml:space="preserve">ТРОШКОВИ ЗАПОСЛЕНИХ </t>
  </si>
  <si>
    <t>у динарима</t>
  </si>
  <si>
    <t>Р. бр.</t>
  </si>
  <si>
    <t>Трошкови запослених</t>
  </si>
  <si>
    <t>Број запослених</t>
  </si>
  <si>
    <t>9.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</si>
  <si>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</si>
  <si>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</si>
  <si>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</si>
  <si>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</si>
  <si>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</si>
  <si>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</si>
  <si>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</si>
  <si>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</si>
  <si>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</si>
  <si>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</si>
  <si>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</si>
  <si>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Основ одлива/пријема кадрова</t>
  </si>
  <si>
    <t>ДИНАМИКА ЗАПОШЉАВАЊА</t>
  </si>
  <si>
    <t>Опис</t>
  </si>
  <si>
    <t>Износ</t>
  </si>
  <si>
    <t>Репрезентација</t>
  </si>
  <si>
    <t>1</t>
  </si>
  <si>
    <t>Сопствена средства</t>
  </si>
  <si>
    <t>Позајмљена средства</t>
  </si>
  <si>
    <t>2</t>
  </si>
  <si>
    <t>3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</si>
  <si>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</si>
  <si>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</si>
  <si>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</si>
  <si>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4</t>
  </si>
  <si>
    <t>5</t>
  </si>
  <si>
    <t>6</t>
  </si>
  <si>
    <t>7</t>
  </si>
  <si>
    <t>9</t>
  </si>
  <si>
    <t>10</t>
  </si>
  <si>
    <t>11</t>
  </si>
  <si>
    <t>12</t>
  </si>
  <si>
    <t>ПОЗИЦИЈА</t>
  </si>
  <si>
    <t>1. Основна зарада по акцији</t>
  </si>
  <si>
    <t>1.</t>
  </si>
  <si>
    <t>2.</t>
  </si>
  <si>
    <t>3.</t>
  </si>
  <si>
    <t>4.</t>
  </si>
  <si>
    <t>5.</t>
  </si>
  <si>
    <t>6.</t>
  </si>
  <si>
    <t>7.</t>
  </si>
  <si>
    <t>8.</t>
  </si>
  <si>
    <t>АКТИВА</t>
  </si>
  <si>
    <t>Накнаде члановима скупштине</t>
  </si>
  <si>
    <t>НОВОЗАПОСЛЕНИ</t>
  </si>
  <si>
    <t>ПОСЛОВОДСТВО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</si>
  <si>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</si>
  <si>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</si>
  <si>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</si>
  <si>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</si>
  <si>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</si>
  <si>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</si>
  <si>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</si>
  <si>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</si>
  <si>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</si>
  <si>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</si>
  <si>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</si>
  <si>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</si>
  <si>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</si>
  <si>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51 осим 513</t>
  </si>
  <si>
    <t>541 до 549</t>
  </si>
  <si>
    <t>663 и 664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</si>
  <si>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</si>
  <si>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</si>
  <si>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566 и 569</t>
  </si>
  <si>
    <t>683 и 685</t>
  </si>
  <si>
    <t>583 и 585</t>
  </si>
  <si>
    <t>57 и 58, осим 583 и 585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</si>
  <si>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</si>
  <si>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</si>
  <si>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</si>
  <si>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</si>
  <si>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И. НЕГАТИВНЕ КУРСНЕ РАЗЛИКЕ ПО ОСНОВУ ПРЕРАЧУНА ГОТОВИНЕ</t>
  </si>
  <si>
    <t>А. УПИСАНИ А НЕУПЛАЋЕНИ КАПИТАЛ</t>
  </si>
  <si>
    <t>3. Гудвил</t>
  </si>
  <si>
    <t>4. Остала нематеријална имовина</t>
  </si>
  <si>
    <t>5. Нематеријална имовина у припреми</t>
  </si>
  <si>
    <t>6. Аванси за нематеријалну имовину</t>
  </si>
  <si>
    <t>1. Земљиште</t>
  </si>
  <si>
    <t>2. Грађевински објекти</t>
  </si>
  <si>
    <t>3. Постројења и опрема</t>
  </si>
  <si>
    <t>4. Инвестиционе некретнине</t>
  </si>
  <si>
    <t>5. Остале некретнине, постројења и опрема</t>
  </si>
  <si>
    <t>8. Аванси за некретнине, постројења и опрему</t>
  </si>
  <si>
    <t>1. Шуме и вишегодишњи засади</t>
  </si>
  <si>
    <t>2. Основно стадо</t>
  </si>
  <si>
    <t>3. Биолошка средства у припреми</t>
  </si>
  <si>
    <t>4. Аванси за биолошка средства</t>
  </si>
  <si>
    <t>1. Учешћа у капиталу зависних правних лица</t>
  </si>
  <si>
    <t>В. ОДЛОЖЕНА ПОРЕСКА СРЕДСТВА</t>
  </si>
  <si>
    <t>Класа 1</t>
  </si>
  <si>
    <t>2. Недовршена производња и недовршене услуге</t>
  </si>
  <si>
    <t>3. Готови производи</t>
  </si>
  <si>
    <t>13</t>
  </si>
  <si>
    <t>4. Роба</t>
  </si>
  <si>
    <t>15</t>
  </si>
  <si>
    <t>6. Плаћени аванси за залихе и услуге</t>
  </si>
  <si>
    <t>21</t>
  </si>
  <si>
    <t>22</t>
  </si>
  <si>
    <t>27</t>
  </si>
  <si>
    <t>Ђ. ВАНБИЛАНСНА АКТИВА</t>
  </si>
  <si>
    <t>1. Акцијски капитал</t>
  </si>
  <si>
    <t>3. Улози</t>
  </si>
  <si>
    <t>4. Државни капитал</t>
  </si>
  <si>
    <t>5. Друштвени капитал</t>
  </si>
  <si>
    <t>6. Задружни удели</t>
  </si>
  <si>
    <t>7. Емисиона премија</t>
  </si>
  <si>
    <t>8. Остали основни капитал</t>
  </si>
  <si>
    <t>IV. РЕЗЕРВЕ</t>
  </si>
  <si>
    <t>33 осим 330</t>
  </si>
  <si>
    <t>1. Резервисања за трошкове у гарантном року</t>
  </si>
  <si>
    <t>3. Резервисања за трошкове реструктурирања</t>
  </si>
  <si>
    <t>4. Резервисања за накнаде и друге бенефиције запослених</t>
  </si>
  <si>
    <t>402 и 409</t>
  </si>
  <si>
    <t>6. Остала дугорочна резервисања</t>
  </si>
  <si>
    <t>1. Обавезе које се могу конвертовати у капитал</t>
  </si>
  <si>
    <t>2. Обавезе према матичним и зависним правним лицима</t>
  </si>
  <si>
    <t>49 осим 498</t>
  </si>
  <si>
    <t>И  З  Н  О  С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</si>
  <si>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</si>
  <si>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</si>
  <si>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</si>
  <si>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</si>
  <si>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</si>
  <si>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</si>
  <si>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</si>
  <si>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</si>
  <si>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8</t>
  </si>
  <si>
    <t>16</t>
  </si>
  <si>
    <t>17</t>
  </si>
  <si>
    <t>18</t>
  </si>
  <si>
    <t>19</t>
  </si>
  <si>
    <t>20</t>
  </si>
  <si>
    <t>25</t>
  </si>
  <si>
    <t>26</t>
  </si>
  <si>
    <t>28</t>
  </si>
  <si>
    <t>А. ТОКОВИ ГОТОВИНЕ ИЗ ПОСЛОВНИХ АКТИВНОСТИ</t>
  </si>
  <si>
    <t>I. Приливи готовине из пословних активности (1 до 3)</t>
  </si>
  <si>
    <t>II. Одливи готовине из пословних активности (1 до 5)</t>
  </si>
  <si>
    <t>2. Зараде, накнаде зарада и остали лични расходи</t>
  </si>
  <si>
    <t>5. Одливи по основу осталих јавних прихода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</si>
  <si>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</si>
  <si>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</si>
  <si>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</si>
  <si>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2. Продаја нематеријалне имовине, некретнина, постројења, опреме и биолошких средстава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</si>
  <si>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</si>
  <si>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</si>
  <si>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III. Нето прилив готовине из активности инвестирања (I-II)</t>
  </si>
  <si>
    <t>IV. Нето одлив готовине из активности инвестирања (II-I)</t>
  </si>
  <si>
    <t>I. Приливи готовине из активности финансирања (1 до 5)</t>
  </si>
  <si>
    <t>II. Одливи готовине из активности финансирања (1 до 6)</t>
  </si>
  <si>
    <t>2. Дугорочни кредити (одливи)</t>
  </si>
  <si>
    <t>3. Краткорочни кредити (одливи)</t>
  </si>
  <si>
    <t>4. Остале обавезе (одливи)</t>
  </si>
  <si>
    <t>5. Финансијски лизинг</t>
  </si>
  <si>
    <t>6. Исплаћене дивиденде</t>
  </si>
  <si>
    <t>III. Нето прилив готовине из активности финансирања (I-II)</t>
  </si>
  <si>
    <t>IV. Нето одлив готовине из активности финансирања (II-I)</t>
  </si>
  <si>
    <t>З. ГОТОВИНА НА ПОЧЕТКУ ОБРАЧУНСКОГ ПЕРИОДА</t>
  </si>
  <si>
    <t>Ж. ПОЗИТИВНЕ КУРСНЕ РАЗЛИКЕ ПО ОСНОВУ ПРЕРАЧУНА ГОТОВИНЕ</t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</si>
  <si>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</si>
  <si>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</si>
  <si>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</si>
  <si>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</si>
  <si>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</si>
  <si>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</si>
  <si>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</si>
  <si>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</si>
  <si>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</si>
  <si>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</si>
  <si>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</si>
  <si>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</si>
  <si>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</si>
  <si>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</si>
  <si>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</si>
  <si>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</si>
  <si>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</si>
  <si>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</si>
  <si>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</si>
  <si>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</si>
  <si>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</si>
  <si>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</si>
  <si>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</si>
  <si>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</si>
  <si>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</si>
  <si>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</si>
  <si>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</si>
  <si>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</si>
  <si>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</si>
  <si>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</si>
  <si>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</si>
  <si>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</si>
  <si>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</si>
  <si>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</si>
  <si>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</si>
  <si>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</si>
  <si>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</si>
  <si>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</si>
  <si>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</si>
  <si>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</si>
  <si>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</si>
  <si>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</si>
  <si>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</si>
  <si>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</si>
  <si>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</si>
  <si>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</si>
  <si>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3. Расходи од учешћа у губитку придружених правних лица и заједничких подухвата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</si>
  <si>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</si>
  <si>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</si>
  <si>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</si>
  <si>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</si>
  <si>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</si>
  <si>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</si>
  <si>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З. ПРИХОДИ ОД УСКЛАЂИВАЊА ВРЕДНОСТИ ОСТАЛЕ ИМОВИНЕ КОЈА СЕ ИСКАЗУЈЕ ПО ФЕР ВРЕДНОСТИ КРОЗ БИЛАНС УСПЕХА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</si>
  <si>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</si>
  <si>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</si>
  <si>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</si>
  <si>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</si>
  <si>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</si>
  <si>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</si>
  <si>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69-59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</si>
  <si>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</si>
  <si>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59-69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</si>
  <si>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</si>
  <si>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</si>
  <si>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</si>
  <si>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</si>
  <si>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</si>
  <si>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</si>
  <si>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</si>
  <si>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</si>
  <si>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</si>
  <si>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I. НЕТО ДОБИТАК КОЈИ ПРИПАДА МАЊИНСКИМ УЛАГАЧИМА</t>
  </si>
  <si>
    <t>II. НЕТО ДОБИТАК КОЈИ ПРИПАДА ВЕЋИНСКОМ ВЛАСНИКУ</t>
  </si>
  <si>
    <t>2. Умањена (разводњена) зарада по акцији</t>
  </si>
  <si>
    <t>I. НЕМАТЕРИЈАЛНА ИМОВИНА (0004+0005+0006+0007+0008+0009)</t>
  </si>
  <si>
    <t>010 и део 019</t>
  </si>
  <si>
    <t>1. Улагања у развој</t>
  </si>
  <si>
    <t>011, 012 и део 019</t>
  </si>
  <si>
    <t>2. Концесије, патенти, лиценце, робне и услужне марке, софтвер и остала права</t>
  </si>
  <si>
    <t>013 и део 019</t>
  </si>
  <si>
    <t>014 и део 019</t>
  </si>
  <si>
    <t>015 и део 019</t>
  </si>
  <si>
    <t>016 и део 019</t>
  </si>
  <si>
    <t>II. НЕКРЕТНИНЕ, ПОСТРОJEЊА И ОПРЕМА (0011 + 0012 + 0013 + 0014 + 0015 + 0016 + 0017 + 0018)</t>
  </si>
  <si>
    <t>020, 021 и део 029</t>
  </si>
  <si>
    <t>022 и део 029</t>
  </si>
  <si>
    <t>023 и део 029</t>
  </si>
  <si>
    <t>024 и део 029</t>
  </si>
  <si>
    <t>025 и део 029</t>
  </si>
  <si>
    <t>026 и део 029</t>
  </si>
  <si>
    <t>6. Некретнине, постројења и опрема у припреми</t>
  </si>
  <si>
    <t>027 и део 029</t>
  </si>
  <si>
    <t>7. Улагања на туђим некретнинама, постројењима и опреми</t>
  </si>
  <si>
    <t>028 и део 029</t>
  </si>
  <si>
    <t>III. БИОЛОШКА СРЕДСТВА (0020 + 0021 + 0022 + 0023)</t>
  </si>
  <si>
    <t>030, 031 и део 039</t>
  </si>
  <si>
    <t>032 и део 039</t>
  </si>
  <si>
    <t>037 и део 039</t>
  </si>
  <si>
    <t>038 и део 039</t>
  </si>
  <si>
    <t>04. осим 047</t>
  </si>
  <si>
    <t>IV. ДУГОРОЧНИ ФИНАНСИЈСКИ ПЛАСМАНИ 0025 + 0026 + 0027 + 0028 + 0029 + 0030 + 0031 + 0032 + 0033)</t>
  </si>
  <si>
    <t>040 и део 049</t>
  </si>
  <si>
    <t>041 и део 049</t>
  </si>
  <si>
    <t>2. Учешћа у капиталу придружених правних лица и заједничким подухватима</t>
  </si>
  <si>
    <t>042 и део 049</t>
  </si>
  <si>
    <t>3. Учешћа у капиталу осталих правних лица и друге хартије од вредности расположиве за продају</t>
  </si>
  <si>
    <t>део 043, део 044 и део 049</t>
  </si>
  <si>
    <t>4. Дугорочни пласмани матичним и зависним правним лицима</t>
  </si>
  <si>
    <t>5. Дугорочни пласмани осталим повезаним правним лицима</t>
  </si>
  <si>
    <t>део 045 и део 049</t>
  </si>
  <si>
    <t>6. Дугорочни пласмани у земљи</t>
  </si>
  <si>
    <t>7. Дугорочни пласмани у иностранству</t>
  </si>
  <si>
    <t>046 и део 049</t>
  </si>
  <si>
    <t>8. Хартије од вредности које се држе до доспећа</t>
  </si>
  <si>
    <t>048 и део 049</t>
  </si>
  <si>
    <t>9. Остали дугорочни финансијски пласмани</t>
  </si>
  <si>
    <t>V. ДУГОРОЧНА ПОТРАЖИВАЊА (0035 + 0036 + 0037 + 0038 + 0039 + 0040 + 0041)</t>
  </si>
  <si>
    <t>050 и део 059</t>
  </si>
  <si>
    <t>1. Потраживања од матичног и зависних правних лица</t>
  </si>
  <si>
    <t>051 и део 059</t>
  </si>
  <si>
    <t>2. Потраживања од осталих повезаних лица</t>
  </si>
  <si>
    <t>052 и део 059</t>
  </si>
  <si>
    <t>3. Потраживања по основу продаје на робни кредит</t>
  </si>
  <si>
    <t>4. Потраживања за продају по уговорима о финансијском лизингу</t>
  </si>
  <si>
    <t>054 и део 059</t>
  </si>
  <si>
    <t>5. Потраживања по основу јемства</t>
  </si>
  <si>
    <t>055 и део 059</t>
  </si>
  <si>
    <t>6. Спорна и сумњива потраживања</t>
  </si>
  <si>
    <t>056 и део 059</t>
  </si>
  <si>
    <t>7. Остала дугорочна потраживања</t>
  </si>
  <si>
    <t>Г. ОБРТНА ИМОВИНА (0044 + 0051 + 0059 + 0060 + 0061 + 0062 + 0068 + 0069 + 0070)</t>
  </si>
  <si>
    <t>I. ЗАЛИХЕ (0045 + 0046 + 0047 + 0048 + 0049 + 0050)</t>
  </si>
  <si>
    <t>1. Материјал, резервни делови, алат и ситан инвентар</t>
  </si>
  <si>
    <t>5. Стална средства намењена продаји</t>
  </si>
  <si>
    <t>II. ПОТРАЖИВАЊА ПО ОСНОВУ ПРОДАЈЕ (0052 + 0053 + 0054 + 0055 + 0056 + 0057 + 0058)</t>
  </si>
  <si>
    <t>200 и део 209</t>
  </si>
  <si>
    <t>1. Купци у земљи – матична и зависна правна лица</t>
  </si>
  <si>
    <t>201 и део 209</t>
  </si>
  <si>
    <t>202 и део 209</t>
  </si>
  <si>
    <t>3. Купци у земљи – остала повезана правна лица</t>
  </si>
  <si>
    <t>203 и део 209</t>
  </si>
  <si>
    <t>4. Купци у иностранству – остала повезана правна лица</t>
  </si>
  <si>
    <t>204 и део 209</t>
  </si>
  <si>
    <t>5. Купци у земљи</t>
  </si>
  <si>
    <t>205 и део 209</t>
  </si>
  <si>
    <t>6. Купци у иностранству</t>
  </si>
  <si>
    <t>206 и део 209</t>
  </si>
  <si>
    <t>7. Остала потраживања по основу продаје</t>
  </si>
  <si>
    <t>III. ПОТРАЖИВАЊА ИЗ СПЕЦИФИЧНИХ ПОСЛОВА</t>
  </si>
  <si>
    <t>IV. ДРУГА ПОТРАЖИВАЊА</t>
  </si>
  <si>
    <t>V. ФИНАНСИЈСКА СРЕДСТВА КОЈА СЕ ВРЕДНУЈУ ПО ФЕР ВРЕДНОСТИ КРОЗ БИЛАНС УСПЕХА</t>
  </si>
  <si>
    <t>23 осим 236 и 237</t>
  </si>
  <si>
    <t>VI. КРАТКОРОЧНИ ФИНАНСИЈСКИ ПЛАСМАНИ (0063 + 0064 + 0065 + 0066 + 0067)</t>
  </si>
  <si>
    <t>230 и део 239</t>
  </si>
  <si>
    <t>1. Краткорочни кредити и пласмани – матична и зависна правна лица</t>
  </si>
  <si>
    <t>231 и део 239</t>
  </si>
  <si>
    <t>2. Краткорочни кредити и пласмани – остала повезана правна лица</t>
  </si>
  <si>
    <t>232 и део 239</t>
  </si>
  <si>
    <t>3. Краткорочни кредити и зајмови у земљи</t>
  </si>
  <si>
    <t>233 и део 239</t>
  </si>
  <si>
    <t>4. Краткорочни кредити и зајмови у иностранству</t>
  </si>
  <si>
    <t>234, 235, 238 и део 239</t>
  </si>
  <si>
    <t>5. Остали краткорочни финансијски пласмани</t>
  </si>
  <si>
    <t>VII. ГОТОВИНСКИ ЕКВИВАЛЕНТИ И ГОТОВИНА</t>
  </si>
  <si>
    <t>VIII. ПОРЕЗ НА ДОДАТУ ВРЕДНОСТ</t>
  </si>
  <si>
    <t>28 осим 288</t>
  </si>
  <si>
    <t>IX. АКТИВНА ВРЕМЕНСКА РАЗГРАНИЧЕЊА</t>
  </si>
  <si>
    <t>Д. УКУПНА АКТИВА = ПОСЛОВНА ИМОВИНА (0001 + 0002 + 0042 + 0043)</t>
  </si>
  <si>
    <t>А. КАПИТАЛ (0402 + 0411 – 0412 + 0413 + 0414 + 0415 – 0416 + 0417 + 0420 – 0421) ≥ 0 = (0071 – 0424 – 0441 – 0442)</t>
  </si>
  <si>
    <t>0401</t>
  </si>
  <si>
    <t>I. ОСНОВНИ КАПИТАЛ (0403 + 0404 + 0405 + 0406 + 0407 + 0408 + 0409 + 0410)</t>
  </si>
  <si>
    <t>0402</t>
  </si>
  <si>
    <t>0403</t>
  </si>
  <si>
    <t>2. Удели друштава с ограниченом одговорношћу</t>
  </si>
  <si>
    <t>0404</t>
  </si>
  <si>
    <t>0405</t>
  </si>
  <si>
    <t>0406</t>
  </si>
  <si>
    <t>0407</t>
  </si>
  <si>
    <t>0408</t>
  </si>
  <si>
    <t>0409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</si>
  <si>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</si>
  <si>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</si>
  <si>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</si>
  <si>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</si>
  <si>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</si>
  <si>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</si>
  <si>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</si>
  <si>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</si>
  <si>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</si>
  <si>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</si>
  <si>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</si>
  <si>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</si>
  <si>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</si>
  <si>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VIII. НЕРАСПОРЕЂЕНИ ДОБИТАК (0418 + 0419)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</si>
  <si>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</si>
  <si>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</si>
  <si>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</si>
  <si>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</si>
  <si>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</si>
  <si>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</si>
  <si>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</si>
  <si>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X. ГУБИТАК (0422 + 0423)</t>
  </si>
  <si>
    <t>0421</t>
  </si>
  <si>
    <t>1. Губитак ранијих година</t>
  </si>
  <si>
    <t>0422</t>
  </si>
  <si>
    <t>2. Губитак текуће године</t>
  </si>
  <si>
    <t>0423</t>
  </si>
  <si>
    <t>Б. ДУГОРОЧНА РЕЗЕРВИСАЊА И ОБАВЕЗЕ (0425 + 0432)</t>
  </si>
  <si>
    <t>0424</t>
  </si>
  <si>
    <t>X. ДУГОРОЧНА РЕЗЕРВИСАЊА (0426 + 0427 + 0428 + 0429 + 0430 + 0431)</t>
  </si>
  <si>
    <t>0425</t>
  </si>
  <si>
    <t>0426</t>
  </si>
  <si>
    <t>2. Резервисања за трошкове обнављања природних богатстава</t>
  </si>
  <si>
    <t>0427</t>
  </si>
  <si>
    <t>0428</t>
  </si>
  <si>
    <t>0429</t>
  </si>
  <si>
    <t>5. Резервисања за трошкове судских спорова</t>
  </si>
  <si>
    <t>0430</t>
  </si>
  <si>
    <t>0431</t>
  </si>
  <si>
    <t>II. ДУГОРОЧНЕ ОБАВЕЗЕ (0433 + 0434 + 0435 + 0436 + 0437 + 0438 + 0439 + 0440)</t>
  </si>
  <si>
    <t>0432</t>
  </si>
  <si>
    <t>0433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</si>
  <si>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</si>
  <si>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</si>
  <si>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</si>
  <si>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</si>
  <si>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</si>
  <si>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</si>
  <si>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</si>
  <si>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</si>
  <si>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</si>
  <si>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</si>
  <si>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</si>
  <si>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</si>
  <si>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</si>
  <si>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</si>
  <si>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</si>
  <si>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</si>
  <si>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Г. КРАТКОРОЧНЕ ОБАВЕЗЕ (0443 + 0450 + 0451 + 0459 + 0460 + 0461 + 0462)</t>
  </si>
  <si>
    <t>0442</t>
  </si>
  <si>
    <t>I. КРАТКОРОЧНЕ ФИНАНСИЈСКЕ ОБАВЕЗЕ (0444 + 0445 + 0446 + 0447 + 0448 + 0449)</t>
  </si>
  <si>
    <t>0443</t>
  </si>
  <si>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</si>
  <si>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</si>
  <si>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</si>
  <si>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</si>
  <si>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</si>
  <si>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</si>
  <si>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</si>
  <si>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</si>
  <si>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</si>
  <si>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</si>
  <si>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</si>
  <si>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</si>
  <si>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</si>
  <si>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</si>
  <si>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III. ОБАВЕЗЕ ИЗ ПОСЛОВАЊА (0452 + 0453 + 0454 + 0455 + 0456 + 0457 + 0458)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</si>
  <si>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</si>
  <si>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</si>
  <si>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</si>
  <si>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</si>
  <si>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</si>
  <si>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</si>
  <si>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</si>
  <si>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</si>
  <si>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</si>
  <si>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</si>
  <si>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</si>
  <si>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</si>
  <si>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</si>
  <si>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</si>
  <si>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</si>
  <si>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</si>
  <si>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</si>
  <si>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</si>
  <si>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</si>
  <si>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</si>
  <si>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</si>
  <si>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</si>
  <si>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VII. ПАСИВНА ВРЕМЕНСКА РАЗГРАНИЧЕЊА</t>
  </si>
  <si>
    <t>0462</t>
  </si>
  <si>
    <t>Д. ГУБИТАК ИЗНАД ВИСИНЕ КАПИТАЛА (0412 + 0416 + 0421 – 0420 – 0417 – 0415 – 0414 – 0413 – 0411 – 0402) ≥ 0 = (0441 + 0424 + 0442 – 0071) ≥ 0</t>
  </si>
  <si>
    <t>0463</t>
  </si>
  <si>
    <t>Ђ. УКУПНА ПАСИВА (0424 + 0442 + 0441 + 0401 – 0463) ≥ 0</t>
  </si>
  <si>
    <t>0464</t>
  </si>
  <si>
    <t>Е. ВАНБИЛАНСНА ПАСИВА</t>
  </si>
  <si>
    <t>0465</t>
  </si>
  <si>
    <r>
      <t xml:space="preserve">Б.СТАЛНА ИМОВИНА </t>
    </r>
    <r>
      <rPr>
        <sz val="14"/>
        <rFont val="Times New Roman"/>
        <family val="1"/>
      </rPr>
      <t>(0003+0010+0019+0024+0034)</t>
    </r>
  </si>
  <si>
    <t xml:space="preserve">Маса зарада </t>
  </si>
  <si>
    <t>СТАРОЗАПОСЛЕНИ*</t>
  </si>
  <si>
    <t>у 000 динара</t>
  </si>
  <si>
    <t>Структура по полу</t>
  </si>
  <si>
    <t>23</t>
  </si>
  <si>
    <t>Накнаде члановима Комисије за ревизију</t>
  </si>
  <si>
    <t>Накнада председника</t>
  </si>
  <si>
    <t>Број систематизованих радних места</t>
  </si>
  <si>
    <t xml:space="preserve"> Број запослених по кадровској евиденцији</t>
  </si>
  <si>
    <t xml:space="preserve">Број запослених на неодређено време </t>
  </si>
  <si>
    <t>Број запослених на одређено време</t>
  </si>
  <si>
    <t>УКУПНО:</t>
  </si>
  <si>
    <t>Пословни приходи</t>
  </si>
  <si>
    <t>План</t>
  </si>
  <si>
    <t>Реализација</t>
  </si>
  <si>
    <t>-</t>
  </si>
  <si>
    <t>Пословни расходи</t>
  </si>
  <si>
    <t>Пословни резултат</t>
  </si>
  <si>
    <t>Нето резултат</t>
  </si>
  <si>
    <t>Број запослених на дан 31.12.</t>
  </si>
  <si>
    <t>Просечна нето зарада</t>
  </si>
  <si>
    <t>EBITDA</t>
  </si>
  <si>
    <t>Ликвидност</t>
  </si>
  <si>
    <t>Дуг / капитал</t>
  </si>
  <si>
    <t>НАПОМЕНА:</t>
  </si>
  <si>
    <t>Број прималаца накнаде по уговору о привременим и повременим пословима*</t>
  </si>
  <si>
    <t>Број прималаца накнаде по уговору о делу*</t>
  </si>
  <si>
    <t>СУБВЕНЦИЈЕ И ОСТАЛИ ПРИХОДИ ИЗ БУЏЕТА</t>
  </si>
  <si>
    <t>Приход</t>
  </si>
  <si>
    <t>Пренето из буџета</t>
  </si>
  <si>
    <t xml:space="preserve">Неутрошено </t>
  </si>
  <si>
    <t>4 (2-3)</t>
  </si>
  <si>
    <t>Субвенције</t>
  </si>
  <si>
    <t>Остали приходи из буџета*</t>
  </si>
  <si>
    <t>01.01. до 31.03.</t>
  </si>
  <si>
    <t>01.01. до 30.06.</t>
  </si>
  <si>
    <t>01.01. до 30.09.</t>
  </si>
  <si>
    <t>01.01. до 31.12.</t>
  </si>
  <si>
    <t>* Под осталим приходима из буџета сматрају се сви приходи који нису субвенције (нпр. додела средстава из буџета по јавном позиву, конкурсу и сл).</t>
  </si>
  <si>
    <t>Број прималаца накнаде по основу осталих уговора*</t>
  </si>
  <si>
    <t>Број прималаца накнаде по ауторским уговорима*</t>
  </si>
  <si>
    <t xml:space="preserve">** позиције од 5 до 28 које се исказују у новчаним јединицама приказати у бруто износу </t>
  </si>
  <si>
    <t>Број чланова Комисије за ревизију*</t>
  </si>
  <si>
    <t>Број чланова скупштине*</t>
  </si>
  <si>
    <t xml:space="preserve">* број запослених/прималаца/чланова последњег дана извештајног периода </t>
  </si>
  <si>
    <t>Структура по времену у радном односу</t>
  </si>
  <si>
    <t>Накнаде Надзорног одбора / Скупштине у нето износу</t>
  </si>
  <si>
    <t>Месец</t>
  </si>
  <si>
    <t>Накнаде Надзорног одбора / Скупштине у бруто износу</t>
  </si>
  <si>
    <t>Накнада члана</t>
  </si>
  <si>
    <t>Број чланова</t>
  </si>
  <si>
    <t xml:space="preserve">Укупан износ </t>
  </si>
  <si>
    <t>1+(2*3)</t>
  </si>
  <si>
    <t>Уплата у буџет</t>
  </si>
  <si>
    <t>Накнаде Комисије за ревизију у нето износу</t>
  </si>
  <si>
    <t>Накнаде Комисије за ревизију у бруто износу</t>
  </si>
  <si>
    <t>Укупно:</t>
  </si>
  <si>
    <t>Структура финансирања</t>
  </si>
  <si>
    <t>Износ према
 извору финансирања</t>
  </si>
  <si>
    <t>Просечна зарада</t>
  </si>
  <si>
    <t xml:space="preserve">30 до 40  </t>
  </si>
  <si>
    <t>Мушки</t>
  </si>
  <si>
    <t>Женски</t>
  </si>
  <si>
    <t>Р.бр.</t>
  </si>
  <si>
    <r>
      <t>Г. СВЕГА ПРИЛИВ ГОТОВИНЕ</t>
    </r>
    <r>
      <rPr>
        <sz val="12"/>
        <color indexed="8"/>
        <rFont val="Times New Roman"/>
        <family val="1"/>
      </rPr>
      <t> (3001 + 3013 + 3025)</t>
    </r>
  </si>
  <si>
    <r>
      <t>Д. СВЕГА ОДЛИВ ГОТОВИНЕ</t>
    </r>
    <r>
      <rPr>
        <sz val="12"/>
        <color indexed="8"/>
        <rFont val="Times New Roman"/>
        <family val="1"/>
      </rPr>
      <t> (3005 + 3019 + 3031)</t>
    </r>
  </si>
  <si>
    <r>
      <t>Ђ. НЕТО ПРИЛИВ ГОТОВИНЕ</t>
    </r>
    <r>
      <rPr>
        <sz val="12"/>
        <color indexed="8"/>
        <rFont val="Times New Roman"/>
        <family val="1"/>
      </rPr>
      <t> (3040 – 3041)</t>
    </r>
  </si>
  <si>
    <r>
      <t>Е. НЕТО ОДЛИВ ГОТОВИНЕ</t>
    </r>
    <r>
      <rPr>
        <sz val="12"/>
        <color indexed="8"/>
        <rFont val="Times New Roman"/>
        <family val="1"/>
      </rPr>
      <t> (3041 – 3040)</t>
    </r>
  </si>
  <si>
    <r>
      <t xml:space="preserve">Ј. ГОТОВИНА НА КРАЈУ ОБРАЧУНСКОГ ПЕРИОДА </t>
    </r>
    <r>
      <rPr>
        <sz val="12"/>
        <color indexed="8"/>
        <rFont val="Times New Roman"/>
        <family val="1"/>
      </rPr>
      <t>(3042 – 3043 + 3044 + 3045 – 3046)</t>
    </r>
  </si>
  <si>
    <t>Група рачуна, рачун</t>
  </si>
  <si>
    <t>AOП</t>
  </si>
  <si>
    <t>I. ФИНАНСИЈСКИ РАСХОДИ ИЗ ОДНОСА СА ПОВЕЗАНИМ ПРАВНИМ ЛИЦИМА И ОСТАЛИ ФИНАНСИЈСКИ РАСХОДИ (1042 + 1043 + 1044 + 1045)</t>
  </si>
  <si>
    <t>С. НЕТО ДОБИТАК (1058 – 1059 – 1060 – 1061 + 1062 - 1063)</t>
  </si>
  <si>
    <t>Т. НЕТО ГУБИТАК (1059 – 1058 + 1060 + 1061 – 1062 + 1063)</t>
  </si>
  <si>
    <t>III. НЕТО ГУБИТАК  КОЈИ ПРИПАДА МАЊИНСКИМ УЛАГАЧИМА</t>
  </si>
  <si>
    <t>IV. НЕТО ГУБИТАК  КОЈИ ПРИПАДА ВЕЋИНСКОМ ВЛАСНИКУ</t>
  </si>
  <si>
    <t>V. ЗАРАДА ПО АКЦИЈИ</t>
  </si>
  <si>
    <t>П О З И Ц И Ј А</t>
  </si>
  <si>
    <t>053 и део 059</t>
  </si>
  <si>
    <t xml:space="preserve">КРЕДИТНА ЗАДУЖЕНОСТ </t>
  </si>
  <si>
    <t>Кредитор</t>
  </si>
  <si>
    <t>Назив кредита / Пројекта</t>
  </si>
  <si>
    <t>Оригинална валута</t>
  </si>
  <si>
    <t>Гаранција државе</t>
  </si>
  <si>
    <t>Година повлачења кредита</t>
  </si>
  <si>
    <t>Рок отплате без периода почека</t>
  </si>
  <si>
    <t>Период почека (Grace period)</t>
  </si>
  <si>
    <t>Датум прве отплате</t>
  </si>
  <si>
    <t>Каматна стопа</t>
  </si>
  <si>
    <t>Број отплата током једне године</t>
  </si>
  <si>
    <t>Да/Не</t>
  </si>
  <si>
    <t>Укупно главница</t>
  </si>
  <si>
    <t>Укупно камата</t>
  </si>
  <si>
    <t>Домаћи кредитор</t>
  </si>
  <si>
    <t xml:space="preserve">   ...................</t>
  </si>
  <si>
    <t>Страни кредитор</t>
  </si>
  <si>
    <t>Укупно кредитно задужење</t>
  </si>
  <si>
    <t>од чега за ликвидност</t>
  </si>
  <si>
    <t>од чега за капиталне пројекте</t>
  </si>
  <si>
    <t>Укупно услуге:</t>
  </si>
  <si>
    <t>Укупно радови:</t>
  </si>
  <si>
    <t>Укупно добра:</t>
  </si>
  <si>
    <t>у 000  динара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</si>
  <si>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</si>
  <si>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</si>
  <si>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</si>
  <si>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</si>
  <si>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</si>
  <si>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</si>
  <si>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</si>
  <si>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</si>
  <si>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</si>
  <si>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</si>
  <si>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</si>
  <si>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</si>
  <si>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</si>
  <si>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</si>
  <si>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</si>
  <si>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</si>
  <si>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</si>
  <si>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</si>
  <si>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</si>
  <si>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</si>
  <si>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</si>
  <si>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</si>
  <si>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</si>
  <si>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</si>
  <si>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</si>
  <si>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</si>
  <si>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</si>
  <si>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</si>
  <si>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</si>
  <si>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</si>
  <si>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</si>
  <si>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</si>
  <si>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</si>
  <si>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</si>
  <si>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</si>
  <si>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</si>
  <si>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</si>
  <si>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</si>
  <si>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</si>
  <si>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</si>
  <si>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</si>
  <si>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</si>
  <si>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</si>
  <si>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</si>
  <si>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</si>
  <si>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</si>
  <si>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</si>
  <si>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</si>
  <si>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</si>
  <si>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</si>
  <si>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</si>
  <si>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</si>
  <si>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</si>
  <si>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</si>
  <si>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</si>
  <si>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</si>
  <si>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</si>
  <si>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</si>
  <si>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</si>
  <si>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</si>
  <si>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</si>
  <si>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</si>
  <si>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</si>
  <si>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</si>
  <si>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</si>
  <si>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</si>
  <si>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</si>
  <si>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</si>
  <si>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</si>
  <si>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</si>
  <si>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</si>
  <si>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</si>
  <si>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Број чланова надзорног одбора*</t>
  </si>
  <si>
    <t>Накнаде члановима надзорног одбора</t>
  </si>
  <si>
    <t>Број извршилаца</t>
  </si>
  <si>
    <t>…</t>
  </si>
  <si>
    <t xml:space="preserve">Преко 60 </t>
  </si>
  <si>
    <t xml:space="preserve">* исплата са проценом до краја године </t>
  </si>
  <si>
    <t>СТАРОЗАПОСЛЕНИ**</t>
  </si>
  <si>
    <t>УКУПНО = ДОБРА + УСЛУГЕ+РАДОВИ</t>
  </si>
  <si>
    <t>Прилог 1a</t>
  </si>
  <si>
    <t>Прилог 1б</t>
  </si>
  <si>
    <t>Прилог 9а</t>
  </si>
  <si>
    <t xml:space="preserve"> </t>
  </si>
  <si>
    <t>Запослени</t>
  </si>
  <si>
    <t>Надзорни одбор/Скупштина</t>
  </si>
  <si>
    <t>Приказ планираних и реализованих индикатора пословања</t>
  </si>
  <si>
    <t>П О З И Ц И  Ј А</t>
  </si>
  <si>
    <t>2. Купци у иностранству – матична и зависна правна лица</t>
  </si>
  <si>
    <t>Прилог 14.</t>
  </si>
  <si>
    <t>Средства буџета  (по контима)</t>
  </si>
  <si>
    <t>Прилог 15.</t>
  </si>
  <si>
    <t>Прилог 12.</t>
  </si>
  <si>
    <t>Прилог 11.</t>
  </si>
  <si>
    <t>Прилог 9.</t>
  </si>
  <si>
    <t>Прилог 7.</t>
  </si>
  <si>
    <t>Прилог 6.</t>
  </si>
  <si>
    <t>Прилог 1.</t>
  </si>
  <si>
    <t>Укупни капитал</t>
  </si>
  <si>
    <t>% одступања реализације од плана</t>
  </si>
  <si>
    <t>% одступања реализације у односу на реализацију претходне године</t>
  </si>
  <si>
    <t>Укупна имовина</t>
  </si>
  <si>
    <t>Инвестиције</t>
  </si>
  <si>
    <t>Просечна  нето зарада = збир свих исплаћених нето зарада у години / 12 / број запослених</t>
  </si>
  <si>
    <t>ROA</t>
  </si>
  <si>
    <t>ROE</t>
  </si>
  <si>
    <t>Оперативни новчани ток</t>
  </si>
  <si>
    <t>% зарада у пословним приходима</t>
  </si>
  <si>
    <t>Стање на дан 31.12.2019.</t>
  </si>
  <si>
    <t>Кредитно задужење без гаранције државе</t>
  </si>
  <si>
    <t>Кредитно задужење са гаранцијом државе</t>
  </si>
  <si>
    <t>Остали приходи из буџета</t>
  </si>
  <si>
    <t>Укупно приходи из буџета</t>
  </si>
  <si>
    <t>2019. година</t>
  </si>
  <si>
    <t>Пренето</t>
  </si>
  <si>
    <t>Исплата по месецима  2019.</t>
  </si>
  <si>
    <t>План по месецима  2020.</t>
  </si>
  <si>
    <t>Број прималаца отпремнине</t>
  </si>
  <si>
    <t>29</t>
  </si>
  <si>
    <t>⃰ ⃰ Закон о привременом уређивању основица за обрачун и исплату плата, односно зарада и других сталних примања код корисника јавних средстава</t>
  </si>
  <si>
    <t xml:space="preserve"> Исплаћен Бруто 2 у 2019. години </t>
  </si>
  <si>
    <t xml:space="preserve">Износ уплате у буџет у 2019. години </t>
  </si>
  <si>
    <r>
      <t xml:space="preserve">          Планиран Бруто 2             у 2020. години
пре примене закона </t>
    </r>
    <r>
      <rPr>
        <b/>
        <sz val="12"/>
        <color indexed="8"/>
        <rFont val="Arial"/>
        <family val="2"/>
      </rPr>
      <t>⃰⃰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Arial"/>
        <family val="2"/>
      </rPr>
      <t>⃰</t>
    </r>
  </si>
  <si>
    <r>
      <t xml:space="preserve">Планиран Бруто 2 
  у 2020. години 
после примене закона </t>
    </r>
    <r>
      <rPr>
        <b/>
        <sz val="12"/>
        <color indexed="8"/>
        <rFont val="Arial"/>
        <family val="2"/>
      </rPr>
      <t>⃰ ⃰</t>
    </r>
  </si>
  <si>
    <t xml:space="preserve"> Планирани износ уплате у буџет у 2020. години </t>
  </si>
  <si>
    <t>ПЛАН ОБРАЧУНА И ИСПЛАТЕ ЗАРАДА И УПЛАТА У БУЏЕТ ЗА 2020. ГОДИНУ</t>
  </si>
  <si>
    <t>(3-4)</t>
  </si>
  <si>
    <t>Комисија за ревизију - реализација 2019. година</t>
  </si>
  <si>
    <t>Комисија за ревизију - план 2020. година</t>
  </si>
  <si>
    <t>ПЛАНИРАНА ФИНАНСИЈСКА СРЕДСТВА ЗА НАБАВКУ ДОБАРА, РАДОВА И УСЛУГА</t>
  </si>
  <si>
    <t xml:space="preserve">ПЛАН ИНВЕСТИЦИЈА </t>
  </si>
  <si>
    <t>Назив инвестиције</t>
  </si>
  <si>
    <t>Укупно инвестиције</t>
  </si>
  <si>
    <t xml:space="preserve">План  </t>
  </si>
  <si>
    <t>Нето</t>
  </si>
  <si>
    <t>Реализовано</t>
  </si>
  <si>
    <t>2020. година</t>
  </si>
  <si>
    <t>Износ неутрошених средстава из ранијих година   (у односу на претходну)</t>
  </si>
  <si>
    <t>Реализовано (процена)</t>
  </si>
  <si>
    <r>
      <rPr>
        <b/>
        <sz val="11"/>
        <color indexed="8"/>
        <rFont val="Times New Roman"/>
        <family val="1"/>
      </rPr>
      <t>EBITDA</t>
    </r>
    <r>
      <rPr>
        <sz val="11"/>
        <color indexed="8"/>
        <rFont val="Times New Roman"/>
        <family val="1"/>
      </rPr>
      <t xml:space="preserve"> (Earnings before Interest, Taxes, Depreciation and Amortization) представља добитак предузећа пре опорезивања који се добија када се одузму само оперативни трошкови, а без искључивања трошкова камате и амортизације. Рачуна се тако што се добитак/губитак пре опорезивања коригује за расходе камата и амортизацију.</t>
    </r>
  </si>
  <si>
    <r>
      <rPr>
        <b/>
        <sz val="11"/>
        <rFont val="Times New Roman"/>
        <family val="1"/>
      </rPr>
      <t>ROA</t>
    </r>
    <r>
      <rPr>
        <sz val="11"/>
        <rFont val="Times New Roman"/>
        <family val="1"/>
      </rPr>
      <t xml:space="preserve"> (Return on Assets) - Стопа приноса средстава рачуна се тако што се (нето добит / укупна средства ) *100</t>
    </r>
  </si>
  <si>
    <r>
      <rPr>
        <b/>
        <sz val="11"/>
        <rFont val="Times New Roman"/>
        <family val="1"/>
      </rPr>
      <t>ROE</t>
    </r>
    <r>
      <rPr>
        <sz val="11"/>
        <rFont val="Times New Roman"/>
        <family val="1"/>
      </rPr>
      <t xml:space="preserve"> (Return on Еquity) - Стопа приноса капитала рачуна се тако што се (нето добит / капитал)*100</t>
    </r>
  </si>
  <si>
    <r>
      <rPr>
        <b/>
        <sz val="11"/>
        <rFont val="Times New Roman"/>
        <family val="1"/>
      </rPr>
      <t>Оперативни новчани ток</t>
    </r>
    <r>
      <rPr>
        <sz val="11"/>
        <rFont val="Times New Roman"/>
        <family val="1"/>
      </rPr>
      <t xml:space="preserve"> - новчани ток из пословних активности </t>
    </r>
  </si>
  <si>
    <r>
      <rPr>
        <b/>
        <sz val="11"/>
        <rFont val="Times New Roman"/>
        <family val="1"/>
      </rPr>
      <t>Дуг / капитал</t>
    </r>
    <r>
      <rPr>
        <sz val="11"/>
        <rFont val="Times New Roman"/>
        <family val="1"/>
      </rPr>
      <t xml:space="preserve"> представља однос укупног дуга (дугорочна резервисања и обавезе, одложене пореске обавезе и краткорочне обавезе), и капитала (укупна ставка из пасиве биланса стања) *100.</t>
    </r>
  </si>
  <si>
    <r>
      <rPr>
        <b/>
        <sz val="11"/>
        <rFont val="Times New Roman"/>
        <family val="1"/>
      </rPr>
      <t>Ликвидност</t>
    </r>
    <r>
      <rPr>
        <sz val="11"/>
        <rFont val="Times New Roman"/>
        <family val="1"/>
      </rPr>
      <t xml:space="preserve"> представља однос (обртна средства / краткорочне обавезе)*100.</t>
    </r>
  </si>
  <si>
    <r>
      <rPr>
        <b/>
        <sz val="11"/>
        <rFont val="Times New Roman"/>
        <family val="1"/>
      </rPr>
      <t>% зарада у пословним приходима</t>
    </r>
    <r>
      <rPr>
        <sz val="11"/>
        <rFont val="Times New Roman"/>
        <family val="1"/>
      </rPr>
      <t xml:space="preserve"> - (Трошкови зарада, накнада зарада и остали лични расходи / пословни приходи)*100</t>
    </r>
  </si>
  <si>
    <t>Сектор / Организациона јединица</t>
  </si>
  <si>
    <t>Број прималаца јубиларних награда</t>
  </si>
  <si>
    <t>Бруто 1</t>
  </si>
  <si>
    <t>Запослени без пословодства</t>
  </si>
  <si>
    <t>Најнижа зарада</t>
  </si>
  <si>
    <t>Највиша зарада</t>
  </si>
  <si>
    <t>Пословодство</t>
  </si>
  <si>
    <t>Распон исплаћених и планираних зарада</t>
  </si>
  <si>
    <t>пензија</t>
  </si>
  <si>
    <t>Правна и општа служба</t>
  </si>
  <si>
    <t>Служба набавке и магацина</t>
  </si>
  <si>
    <t>РЈ Информатичари</t>
  </si>
  <si>
    <t>Фабрика воде у Ковину и објекти за прераду и дистрибуцију воде у насењеним местима</t>
  </si>
  <si>
    <t>Технички сектор</t>
  </si>
  <si>
    <t>РЈ за одржавање постојећих и изградњу нових водоводних, канализационих мрежа и димњака</t>
  </si>
  <si>
    <t>Служба за остале комуналне делатности</t>
  </si>
  <si>
    <t>Комунални отпад у Ковину и насељеним местима</t>
  </si>
  <si>
    <t>Чистоћа, зеленило и зимска служба у Ковину и насељеним местима</t>
  </si>
  <si>
    <t>Службе катастра гробља и погребних услуга у Ковину и насељеним местима</t>
  </si>
  <si>
    <t>РЈ Одржавање пумпних постројења на водоводним и канализационим објектима</t>
  </si>
  <si>
    <t>Служба инкасаната и пијаца у Ковину и насељеним местима</t>
  </si>
  <si>
    <t>Финансијско- рачуноводствена служба и наплате</t>
  </si>
  <si>
    <t>РЈ Грађевинска оператива</t>
  </si>
  <si>
    <t>РЈ Механизација, срвисна служба и бравари</t>
  </si>
  <si>
    <t>Зоохигијенска служба</t>
  </si>
  <si>
    <t>РЈ за производњу биодизела</t>
  </si>
  <si>
    <t>СИСТЕМ ЗА ВИДЕО НАДЗОР</t>
  </si>
  <si>
    <t>РЕГИСТАР КАСЕ</t>
  </si>
  <si>
    <t>РУЧНЕ КОСАЧИЦЕ</t>
  </si>
  <si>
    <t>РАЗНИ НАМЕШТАЈ И ОПРЕМА</t>
  </si>
  <si>
    <t>КОНТЕЈНЕРИ</t>
  </si>
  <si>
    <t>ПРОГРАМСКИ ПАКЕТИ И ИНФОРМАЦИОНИ СИСТЕМИ</t>
  </si>
  <si>
    <t>ПРИКОЛИЦЕ ЗА ПСЕ</t>
  </si>
  <si>
    <t>РАДОВИ НА ИНСТАЛАЦИЈИ ВЕНТИЛАЦИЈЕ И КЛИМАТИЗАЦИЈЕ</t>
  </si>
  <si>
    <t>РАДОВИ НА ГРАЂЕВИНСКИМ ИНСТАЛАЦИЈАМА И ОБЈЕКТИМА ( кров за водовод, постављање бехатон стазе, остали радови на грађ.објектима )</t>
  </si>
  <si>
    <t>2015</t>
  </si>
  <si>
    <t>Програмски пакети</t>
  </si>
  <si>
    <t>Погребна роба</t>
  </si>
  <si>
    <t>Резервни делови</t>
  </si>
  <si>
    <t>ХТЗ опрема и ситан инвентар</t>
  </si>
  <si>
    <t>Гуме</t>
  </si>
  <si>
    <t>Канцеларијски материјал</t>
  </si>
  <si>
    <t>Гориво</t>
  </si>
  <si>
    <t>10.</t>
  </si>
  <si>
    <t>Електрична енергија</t>
  </si>
  <si>
    <t>11.</t>
  </si>
  <si>
    <t>Новине, ревије, публикације…</t>
  </si>
  <si>
    <t>Услуге осигурања</t>
  </si>
  <si>
    <t>Телекомуникационе услуге</t>
  </si>
  <si>
    <t>Трошкови одржавања основних сред.</t>
  </si>
  <si>
    <t>Нематеријални трошкови</t>
  </si>
  <si>
    <t>Трошкови непроизводних услуга</t>
  </si>
  <si>
    <t>Услуге хотела, ресторана, трговине</t>
  </si>
  <si>
    <t>Трошкови грејања</t>
  </si>
  <si>
    <t>Услуге друмског превоза</t>
  </si>
  <si>
    <t>Услуге интернета</t>
  </si>
  <si>
    <t>12.</t>
  </si>
  <si>
    <t>Изнајмљивање, закуп</t>
  </si>
  <si>
    <t>13.</t>
  </si>
  <si>
    <t>Услуге рекламирања</t>
  </si>
  <si>
    <t>14.</t>
  </si>
  <si>
    <t>Банкарске услуге</t>
  </si>
  <si>
    <t>15.</t>
  </si>
  <si>
    <t>Поштанске услуге</t>
  </si>
  <si>
    <t>16.</t>
  </si>
  <si>
    <t>Услуге техничког прегледа возила</t>
  </si>
  <si>
    <t>17.</t>
  </si>
  <si>
    <t>Услуге оглашавања и маркетинга</t>
  </si>
  <si>
    <t>18.</t>
  </si>
  <si>
    <t>Уговор о делу</t>
  </si>
  <si>
    <t>19.</t>
  </si>
  <si>
    <t>Привремено повремени послови</t>
  </si>
  <si>
    <t>Услуге извршитеља</t>
  </si>
  <si>
    <t>100</t>
  </si>
  <si>
    <t>200</t>
  </si>
  <si>
    <t xml:space="preserve">НАПОМЕНА: Број систематизованих радних места представља назив радног места и мањи је  у односу на  број извршилаца, јер постоји већи број изврши- </t>
  </si>
  <si>
    <t>лаца по једном радном месту (нпр: водоинсталатери, инкасанти, референти наплате, радници на смећу итд )</t>
  </si>
  <si>
    <t>СИСТЕМ ЗА КОНТРОЛУ ПРИСТУПА И ЕВИДЕНЦИЈУ РАДНОГ ВРЕМЕНА</t>
  </si>
  <si>
    <t>Број на дан 31.12.2021.</t>
  </si>
  <si>
    <t>Број запослених 31.12.2021.</t>
  </si>
  <si>
    <t>по добијању сагласности за запошљавање, на основу захтева</t>
  </si>
  <si>
    <t>по чл.37.Закона о раду</t>
  </si>
  <si>
    <t>500</t>
  </si>
  <si>
    <t xml:space="preserve">         РАЧУНАРСКА ОПРЕМА    (монитори, рачунари,штамшачи,скенери )</t>
  </si>
  <si>
    <t>РАЗНА ОПРЕМА</t>
  </si>
  <si>
    <t>Стање кредитне задужености у оригиналној валути
на дан 31.12.2021. године</t>
  </si>
  <si>
    <t>Трошкови  радова на одржавању ОС</t>
  </si>
  <si>
    <t>Радови на инсталацији , вентилацији и климатизацији</t>
  </si>
  <si>
    <t>Радови на грађ.инсталацијама и објектима</t>
  </si>
  <si>
    <t>КЛИМА УРЕЂАЈИ</t>
  </si>
  <si>
    <t>у периоду од 01.01. до 31.12.2021. године</t>
  </si>
  <si>
    <t>2021. година</t>
  </si>
  <si>
    <t>Стање на дан 31.12.2020.</t>
  </si>
  <si>
    <t>План на дан 31.12.2021.</t>
  </si>
  <si>
    <t>2019. година реализација</t>
  </si>
  <si>
    <t>ПОПРАВКА-РЕМОНТ БУЛДОЖЕРА ( LIEBHEER )</t>
  </si>
  <si>
    <t>Поправка-ремонт булдожера Liebheer</t>
  </si>
  <si>
    <t>Стање кредитне задужености у динарима
на дан 31.12.2021
године</t>
  </si>
  <si>
    <t xml:space="preserve"> План плаћања по кредиту за 2022. годину  у динарима</t>
  </si>
  <si>
    <t>Стање кредитне задужености у оригиналној валути
на дан 31.12.2022. године</t>
  </si>
  <si>
    <t>Стање кредитне задужености у динарима
на дан 31.12.2022. године</t>
  </si>
  <si>
    <t xml:space="preserve"> 01.01-31.12.2021. године</t>
  </si>
  <si>
    <t>План за период 01.01-31.12.2022. године</t>
  </si>
  <si>
    <t>Реализовано закључно са 31.12.2021. године</t>
  </si>
  <si>
    <t>ПУМПЕ (бунарске, муљне, центрифугалне, дозир )</t>
  </si>
  <si>
    <t>2022</t>
  </si>
  <si>
    <t>План 2022. година</t>
  </si>
  <si>
    <t xml:space="preserve">План 2023. година                </t>
  </si>
  <si>
    <t xml:space="preserve">План 2024. година                 </t>
  </si>
  <si>
    <t>План 
01.01-31.12.2022.</t>
  </si>
  <si>
    <t>План
01.01-30.09.2022.</t>
  </si>
  <si>
    <t>План
01.01-30.06.2022.</t>
  </si>
  <si>
    <t>План
01.01-31.03.2022.</t>
  </si>
  <si>
    <t>Реализација (процена) у 2021. години</t>
  </si>
  <si>
    <t>Материјал за израду</t>
  </si>
  <si>
    <t>Основан средства-добра</t>
  </si>
  <si>
    <t>План
01.01-31.12.2021.</t>
  </si>
  <si>
    <t>Реализација (процена)
01.01-31.12.2021.</t>
  </si>
  <si>
    <t>Надзорни одбор / Скупштина - реализација 2021. година</t>
  </si>
  <si>
    <t>Надзорни одбор / Скупштина - план 2022. година</t>
  </si>
  <si>
    <t xml:space="preserve">План 
01.01-31.12.2021. </t>
  </si>
  <si>
    <t xml:space="preserve">Реализација (процена) 
01.01-31.12.2021. </t>
  </si>
  <si>
    <t>Реализација (процена) за 2021.годину</t>
  </si>
  <si>
    <t>Исплаћена маса за зараде, број запослених и просечна зарада по месецима за 2021. годину*- Бруто 1</t>
  </si>
  <si>
    <t>** старозапослени у 2021. години су они запослени који су били у радном односу у децембру 2020. године</t>
  </si>
  <si>
    <t>Планирана маса за зараде увећана за доприносе на зараде, број запослених и просечна зарада по месецима за 2022. годину - Бруто 2</t>
  </si>
  <si>
    <t xml:space="preserve">Планирана маса за зараде, број запослених и просечна зарада по месецима за 2022. годину - Бруто 1 </t>
  </si>
  <si>
    <t>Број запослених по секторима / организационим јединицама на дан 31.12.2021. године</t>
  </si>
  <si>
    <t>Број на дан 31.12.2022.</t>
  </si>
  <si>
    <t>Број запослених 31.12.2022.</t>
  </si>
  <si>
    <t>Одлив кадрова у периоду 
01.01.-31.03.2022.</t>
  </si>
  <si>
    <t>Стање на дан 30.06.2022. године</t>
  </si>
  <si>
    <t>Одлив кадрова у периоду 
01.07.-30.09.2022.</t>
  </si>
  <si>
    <t>Стање на дан 30.09.2022. године</t>
  </si>
  <si>
    <t>Одлив кадрова у периоду 
01.10.-31.12.2022.</t>
  </si>
  <si>
    <t>Пријем кадрова у периоду 
01.10.-31.12.2022.</t>
  </si>
  <si>
    <t>Стање на дан 31.12.2022. године</t>
  </si>
  <si>
    <t>Пријем кадрова у периоду 
01.04.-30.06.2022.</t>
  </si>
  <si>
    <t>Одлив кадрова у периоду 
01.04.-30.06.2022.</t>
  </si>
  <si>
    <t>Стање на дан 31.03.2022. године</t>
  </si>
  <si>
    <t>Пријем кадрова у периоду 
01.01.-31.03.2022.</t>
  </si>
  <si>
    <t>Пријем кадрова у периоду 
01.07.-30.09.2022.</t>
  </si>
  <si>
    <t>Исплаћена у 2021. години</t>
  </si>
  <si>
    <t>Планирана у 2022. години</t>
  </si>
  <si>
    <t>БИЛАНС УСПЕХА за период 01.01 - 31.12.2022. године</t>
  </si>
  <si>
    <t>БИЛАНС СТАЊА  на дан 31.12.2022. године</t>
  </si>
  <si>
    <t>План 31.03.2022.</t>
  </si>
  <si>
    <t>План 30.06.2022.</t>
  </si>
  <si>
    <t>План 30.09.2022.</t>
  </si>
  <si>
    <t>План 31.12.2022.</t>
  </si>
  <si>
    <t>БИЛАНС УСПЕХА за период 01.01 - 31.12.2021. године</t>
  </si>
  <si>
    <t>БИЛАНС СТАЊА  на дан 31.12.2021. године</t>
  </si>
  <si>
    <t>Реализација (процена) на дан 31.12.2021.</t>
  </si>
  <si>
    <t>План 
01.01-31.03.2022.</t>
  </si>
  <si>
    <t>у периоду од 01.01. до 31.12.2022. године</t>
  </si>
  <si>
    <t>План 
01.01-30.09.2022.</t>
  </si>
  <si>
    <t>Стање на дан 31.12.2021. године</t>
  </si>
  <si>
    <t>Напомена: У последњој колони код % одступања реализације у односу на реализацију претходне године, пореде се план за 2022. годину и реализација из 2021. године.</t>
  </si>
  <si>
    <t>2020. година реализација</t>
  </si>
  <si>
    <t>2021. година реализација (процена)</t>
  </si>
  <si>
    <t>Стање на дан 31.12.2021.</t>
  </si>
  <si>
    <t>План на дан 31.12.2022.</t>
  </si>
  <si>
    <t xml:space="preserve"> 2020. година</t>
  </si>
  <si>
    <t>НАПОМЕНА: НЕМА КРЕДИТНЕ ЗАДУЖЕНОСТИ</t>
  </si>
  <si>
    <t>Прилог 8.</t>
  </si>
  <si>
    <t>Прилог 5</t>
  </si>
  <si>
    <t xml:space="preserve">Прилог 4 </t>
  </si>
  <si>
    <t>Прилог 5а</t>
  </si>
  <si>
    <t>Прилог 5б</t>
  </si>
  <si>
    <t>2022. година</t>
  </si>
  <si>
    <t>Прилог 10</t>
  </si>
  <si>
    <t>Прилог 11а</t>
  </si>
  <si>
    <t>Прилог 16.</t>
  </si>
  <si>
    <t>Прилог 17.</t>
  </si>
  <si>
    <t>Прилог 2</t>
  </si>
  <si>
    <t>Циљеви јавног предузећа са кључним индикаторима остварења циљева</t>
  </si>
  <si>
    <t>Циљ</t>
  </si>
  <si>
    <t>Индикатор</t>
  </si>
  <si>
    <t>Базна година</t>
  </si>
  <si>
    <t>Вредност индикатора</t>
  </si>
  <si>
    <t>Извор провере</t>
  </si>
  <si>
    <t>Активност за достизање циља</t>
  </si>
  <si>
    <t>2023. година</t>
  </si>
  <si>
    <t>2024. година</t>
  </si>
  <si>
    <t>Прилог 3</t>
  </si>
  <si>
    <t>Ниска вероватноћа</t>
  </si>
  <si>
    <t>Низак утицај</t>
  </si>
  <si>
    <t>Умерена вероватноћа</t>
  </si>
  <si>
    <t>Умерен утицај</t>
  </si>
  <si>
    <t>Висока вероватноћа</t>
  </si>
  <si>
    <t>Висок утицај</t>
  </si>
  <si>
    <t>Пословни ризици и план управљања ризицима</t>
  </si>
  <si>
    <t>Ризик</t>
  </si>
  <si>
    <t>Вероватноћа ризика                    (1)</t>
  </si>
  <si>
    <t>Утицај ризика                            (2)</t>
  </si>
  <si>
    <t>Укупно                                     (3)</t>
  </si>
  <si>
    <t>Процењен финансијски ефекат у случају настанка ризика                                (у 000 дин)</t>
  </si>
  <si>
    <t>Планиране активности у случају појаве ризика</t>
  </si>
  <si>
    <t>Избор</t>
  </si>
  <si>
    <t>Вероватноћа</t>
  </si>
  <si>
    <t>Утицај</t>
  </si>
  <si>
    <t>3=1*2</t>
  </si>
  <si>
    <t>Ефекат ризика</t>
  </si>
  <si>
    <t>Колона "Вероватноћа ризика" се попуњава по следећој шеми избором из падајућег менија:</t>
  </si>
  <si>
    <t>Број 1 - Ниска вероватноћа</t>
  </si>
  <si>
    <t>Број 2 - Умерена вероватноћа</t>
  </si>
  <si>
    <t>Број 3 - Висока вероватноћа</t>
  </si>
  <si>
    <t>Колона "Утицај ризика" се попуњава по следећој шеми избором из падајућег менија:</t>
  </si>
  <si>
    <t>Број 1 - Низак утицај</t>
  </si>
  <si>
    <t>Број 2 - Умерен утицај</t>
  </si>
  <si>
    <t>Број 3 - Висок утицај</t>
  </si>
  <si>
    <t>Колона "Укупно" се попуњава аутоматски</t>
  </si>
  <si>
    <t>Повећање броја прикључака на водоводну мрежу</t>
  </si>
  <si>
    <t>број</t>
  </si>
  <si>
    <t>Повећање наплате</t>
  </si>
  <si>
    <t>%</t>
  </si>
  <si>
    <t>м</t>
  </si>
  <si>
    <t>Високотехнолошки криминал</t>
  </si>
  <si>
    <t>Повећање мера безбедности и заштите информационог система</t>
  </si>
  <si>
    <t>Повреде на раду</t>
  </si>
  <si>
    <t>Наплата потраживања</t>
  </si>
  <si>
    <t xml:space="preserve">Едукација запослених у складу са Законом о безбедности и заштите на раду   Акту о процени ризика </t>
  </si>
  <si>
    <t>Принудна наплата утужењем и искључељем корисника</t>
  </si>
  <si>
    <t>Судски спорови ( уједи паса луталица, упади у шахту, последице изливања воде и канализације, радни спорови )</t>
  </si>
  <si>
    <t>Поштовање законских прописа и одлука као превенција могућег рузика</t>
  </si>
  <si>
    <t>Подаци из разних извора о материјалном статусу корисника и могућности наплате потраживања</t>
  </si>
  <si>
    <t>Уређење базе података о корисницима   и веће издвајање локалне самоуправе новчаних средстава за плаћање комуналних услуга за   социјално угрожених лица</t>
  </si>
  <si>
    <t>Број грађана који нису прикључени на водоводну мрежу ( највећи број у Баваништу )</t>
  </si>
  <si>
    <t xml:space="preserve">Унапређење услуге и рад на  бољој информисаности грађана у вези са прикључењем на водоводну мрежу ( пре свега у Баваништу ), уз могућност финансирања прикључка домаћинстава социјално угожених лица од стране локалне самоуправе и других фондова ( извора )   </t>
  </si>
  <si>
    <t>Подршка свих нивоа власти у намери да се унапреди животна средина и здравље грађана општине</t>
  </si>
  <si>
    <t>Дужина водоводне и канализационе мреже која је за замену</t>
  </si>
  <si>
    <t xml:space="preserve">Замена дотрајалих водоводних и канализационих цеви </t>
  </si>
  <si>
    <t>*старозапослени у 2022. години су они запослени који су били у радном односу у предузећу у децембру 2021. године</t>
  </si>
  <si>
    <t>20.</t>
  </si>
  <si>
    <t>Поправка мењача на камиону ФАП 1823</t>
  </si>
  <si>
    <t>22.</t>
  </si>
  <si>
    <t>Поправка возила Пежо Партнер</t>
  </si>
  <si>
    <t>23.</t>
  </si>
  <si>
    <t>Рамонт радне машине JCB</t>
  </si>
  <si>
    <t>ТРАКТОРСКА КОСАЧИЦА</t>
  </si>
  <si>
    <t>ПОПРАВКА МЕЊАЧА НА КАМИОНУ ФАП 1823</t>
  </si>
  <si>
    <t>ПОПРАВКА ВОЗИЛА ПЕЖО ПАРТНЕР</t>
  </si>
  <si>
    <t>РЕМОНТ РАДНЕ МАШИНЕ JCB</t>
  </si>
  <si>
    <t>220</t>
  </si>
  <si>
    <t>601, 603 и 605</t>
  </si>
  <si>
    <t>600,602 и 604</t>
  </si>
  <si>
    <t>А. ПОСЛОВНИ ПРИХОДИ (1002 + 1005 +1008+1009-1010+ 1011 + 1012)</t>
  </si>
  <si>
    <t>I. ПРИХОДИ ОД ПРОДАЈЕ РОБЕ (1003 + 1004)</t>
  </si>
  <si>
    <t>II. ПРИХОДИ ОД ПРОДАЈЕ ПРОИЗВОДА И УСЛУГА
(1006 + 1007)</t>
  </si>
  <si>
    <t>1. Приходи од продаје робе на домаћем тржишту</t>
  </si>
  <si>
    <t>2. Приходи од продаје робе на иностраном тржишту</t>
  </si>
  <si>
    <t>610, 612 и 614</t>
  </si>
  <si>
    <t>611, 613 и 615</t>
  </si>
  <si>
    <t>III. ПРИХОДИ ОД АКТИВИРАЊА УЧИНАКА И РОБЕ</t>
  </si>
  <si>
    <t>IV. ПОВЕЋАЊЕ ВРЕДНОСТИ ЗАЛИХА НЕДОВРШЕНИХ И ГОТОВИХ ПРОИЗВОДА И НЕДОВРШЕНИХ УСЛУГА</t>
  </si>
  <si>
    <t>V. СМАЊЕЊЕ ВРЕДНОСТИ ЗАЛИХА НЕДОВРШЕНИХ И ГОТОВИХ ПРОИЗВОДА И НЕДОВРШЕНИХ УСЛУГА</t>
  </si>
  <si>
    <t>VI. ОСТАЛИ ПОСЛОВНИ ПРИХОДИ</t>
  </si>
  <si>
    <t>64 и 65</t>
  </si>
  <si>
    <t>68, осим 683,685 и 686</t>
  </si>
  <si>
    <t>ПРИХОДИ ОД УСКЛАЂИВАЊА ВРЕДНОСТИ ИМОВИНЕ ( ОСИМ ФИНАНСИЈСКЕ )</t>
  </si>
  <si>
    <t>V. ТРОШКОВИ МАТЕРИЈАЛА, ГОРИВА И ЕНЕРГИЈЕ</t>
  </si>
  <si>
    <t>VII. ТРОШКОВИ ЗАРАДА, НАКНАДА ЗАРАДА И ОСТАЛИ ЛИЧНИ РАСХОДИ ( 1017+1018 +1019 )</t>
  </si>
  <si>
    <t>52 осим 520 и 521</t>
  </si>
  <si>
    <t>1.Трошкови зарада и накнада зарада</t>
  </si>
  <si>
    <t>2.Трошкови пореза и доприноса на зараде и наканде зарада</t>
  </si>
  <si>
    <t>3.Остали лични расходи и накнаде</t>
  </si>
  <si>
    <t>58, осим 583,585 и 586</t>
  </si>
  <si>
    <t>V.РАСХОДИ ОД УСКЛАЂИВАЊА ВРЕДНОСТИ ИМОВИНЕ ( ОСИМ ФИНАНСИЈСКЕ )</t>
  </si>
  <si>
    <t>X. ТРОШКОВИ РЕЗЕРВИСАЊА</t>
  </si>
  <si>
    <t>54, осим 540</t>
  </si>
  <si>
    <t>В. ПОСЛОВНИ ДОБИТАК (1001 – 1013) ≥ 0</t>
  </si>
  <si>
    <t>Г. ПОСЛОВНИ ГУБИТАК (1013 – 1001) ≥ 0</t>
  </si>
  <si>
    <t>Д. ФИНАНСИЈСКИ ПРИХОДИ (1028 + 1029 + 1030+1031)</t>
  </si>
  <si>
    <t xml:space="preserve">I. ФИНАНСИЈСКИ ПРИХОДИ ИЗ ОДНОСА СА МАТИЧНИМ, ЗАВИСНИМ И ОСТАЛИМ ПОВЕЗАНИМ ЛИЦИМА </t>
  </si>
  <si>
    <t>660 и 661</t>
  </si>
  <si>
    <t>665 и 669</t>
  </si>
  <si>
    <t>IV.ОСТАЛИ ФИНАНСИЈСКИ ПРИХОДИ</t>
  </si>
  <si>
    <t>Ђ. ФИНАНСИЈСКИ РАСХОДИ (1033 + 1034 + 1035+1036)</t>
  </si>
  <si>
    <t xml:space="preserve">I. ФИНАНСИЈСКИ РАСХОДИ ИЗ ОДНОСА СА МАТИЧНИМ, ЗАВИСНИМ И ПОВЕЗАНИМ ПРАВНИМ ЛИЦИМА </t>
  </si>
  <si>
    <t>560 и 561</t>
  </si>
  <si>
    <t xml:space="preserve">II. РАСХОДИ КАМАТА </t>
  </si>
  <si>
    <t xml:space="preserve">III. НЕГАТИВНЕ КУРСНЕ РАЗЛИКЕ И НЕГАТИВНИ ЕФЕКТИ ВАЛУТНЕ КЛАУЗУЛЕ </t>
  </si>
  <si>
    <t>III. ПОЗИТИВНЕ КУРСНЕ РАЗЛИКЕ И ПОЗИТИВНИ ЕФЕКТИ ВАЛУТНЕ КЛАУЗУЛЕ ЛИЦИМА)</t>
  </si>
  <si>
    <t xml:space="preserve">II. ПРИХОДИ ОД КАМАТА </t>
  </si>
  <si>
    <r>
      <t xml:space="preserve">Е. ДОБИТАК ИЗ ФИНАНСИРАЊА (1027 – 1032) </t>
    </r>
    <r>
      <rPr>
        <b/>
        <sz val="20"/>
        <rFont val="Calibri"/>
        <family val="2"/>
      </rPr>
      <t>≥</t>
    </r>
    <r>
      <rPr>
        <b/>
        <sz val="12"/>
        <rFont val="Times New Roman"/>
        <family val="1"/>
      </rPr>
      <t xml:space="preserve"> </t>
    </r>
    <r>
      <rPr>
        <b/>
        <sz val="20"/>
        <rFont val="Times New Roman"/>
        <family val="1"/>
      </rPr>
      <t>0</t>
    </r>
  </si>
  <si>
    <r>
      <t>Ж. ГУБИТАК ИЗ ФИНАНСИРАЊА (1032 – 1027)</t>
    </r>
    <r>
      <rPr>
        <b/>
        <sz val="20"/>
        <rFont val="Calibri"/>
        <family val="2"/>
      </rPr>
      <t>≥ 0</t>
    </r>
  </si>
  <si>
    <t>З. ПРИХОДИ ОД УСКЛАЂИВАЊА ВРЕДНОСТИ ФИНАНСИЈСКЕ  ИМОВИНЕ КОЈА СЕ ИСКАЗУЈЕ ПО ФЕР ВРЕДНОСТИ КРОЗ БИЛАНС УСПЕХА</t>
  </si>
  <si>
    <t>И. РАСХОДИ ОД УСКЛАЂИВАЊА ВРЕДНОСТИ ФИНАНСИЈСКЕ ИМОВИНЕ КОЈА СЕ ИСКАЗУЈЕ ПО ФЕР ВРЕДНОСТИ КРОЗ БИЛАНС УСПЕХА</t>
  </si>
  <si>
    <t>683, 685 и 686</t>
  </si>
  <si>
    <t>583, 585 и 586</t>
  </si>
  <si>
    <t>Л.УКУПНИ ПРИХОДИ ( 1001+1027+1039+1041 )</t>
  </si>
  <si>
    <t>Љ.УКУПНИ РАСХОДИ ( 1013+1032+1040+1042 )</t>
  </si>
  <si>
    <t>М. ДОБИТАК ИЗ РЕДОВНОГ ПОСЛОВАЊА ПРЕ ОПОРЕЗИВАЊА 
(1043-1044)≥ 0</t>
  </si>
  <si>
    <t>Н. ГУБИТАК ИЗ РЕДОВНОГ ПОСЛОВАЊА ПРЕ ОПОРЕЗИВАЊА
 (1044-1043)≥ 0</t>
  </si>
  <si>
    <t>О. НЕГАТИВАН НЕТО  ЕФЕКАТНА РЕЗУЛТАТ ПО ОСНОВУ ДОБИТКА ПОСЛОВАЊА, ПРОМЕНА РАЧУНОВОДСТВЕНИХ ПОЛИТИКА И ИСПРАВКИ ГРЕШАКА ИЗ РАНИЈИХ ПЕРИОДА</t>
  </si>
  <si>
    <t>Њ. ПОЗИТИВНИ НЕТО  ЕФЕКАТНА РЕЗУЛТАТ ПО ОСНОВУ ДОБИТКА ПОСЛОВАЊА, ПРОМЕНА РАЧУНОВОДСТВЕНИХ ПОЛИТИКА И ИСПРАВКИ ГРЕШАКА ИЗ РАНИЈИХ ПЕРИОДА</t>
  </si>
  <si>
    <t>С. ПОРЕЗ НА ДОБИТАК</t>
  </si>
  <si>
    <t>722 дуг.салдо</t>
  </si>
  <si>
    <t>722 пот.салдо</t>
  </si>
  <si>
    <t>Т. ИСПЛАЋЕНА ЛИЧНА ПРИМАЊА ПОСЛОДАВЦА</t>
  </si>
  <si>
    <t>С. НЕТО ДОБИТАК (1049-1050-1051-1052+1053-1054)≥ 0</t>
  </si>
  <si>
    <t>Т. НЕТО ГУБИТАК (1050-1049+1051+1052-1053+1054)≥ 0</t>
  </si>
  <si>
    <t>П. ДОБИТАК ПРЕ ОПОРЕЗИВАЊА (1047-1048) ≥ 0</t>
  </si>
  <si>
    <t>Р. ГУБИТАК ПРЕ ОПОРЕЗИВАЊА (1048-1047) ≥ 0</t>
  </si>
  <si>
    <t>I. НЕТО ДОБИТАК КОЈИ ПРИПАДА УЧЕШЋИМА БЕЗ ПРАВА КОНТРОЛЕ</t>
  </si>
  <si>
    <t>II. НЕТО ДОБИТАК КОЈИ ПРИПАДА МАТИЧНОМ ПРАВНОМ ЛИЦУ</t>
  </si>
  <si>
    <t>I. НЕТО ГУБИТАК КОЈИ ПРИПАДА УЧЕШЋИМА БЕЗ ПРАВА КОНТРОЛЕ</t>
  </si>
  <si>
    <t>II. НЕТО ГУБИТАК КОЈИ ПРИПАДА МАТИЧНОМ ПРАВНОМ ЛИЦУ</t>
  </si>
  <si>
    <t>Б. ПОСЛОВНИ РАСХОДИ (1014 + 1015 + 1016 + 1020 + 1021 + 1022 + 1023 + 1024) ≥ 0</t>
  </si>
  <si>
    <t>ДИЗЕЛ АГРЕГАТ 275КВА СА МОНТАЖОМ И ПУШТАЊЕМ У РАД</t>
  </si>
  <si>
    <t>СЕКАЧИЦА БЕТОНА</t>
  </si>
  <si>
    <t>Трошкови непроизводних радова</t>
  </si>
  <si>
    <t>5. Нематеријална имовина узета у лизинг и нематеријалана имовина у припреми</t>
  </si>
  <si>
    <r>
      <t xml:space="preserve">Б.СТАЛНА ИМОВИНА </t>
    </r>
    <r>
      <rPr>
        <sz val="14"/>
        <rFont val="Times New Roman"/>
        <family val="1"/>
      </rPr>
      <t>(0003+0009+0017+0018+0028)</t>
    </r>
  </si>
  <si>
    <t>I. НЕМАТЕРИЈАЛНА ИМОВИНА (0004+0005+0006+0007+0008)</t>
  </si>
  <si>
    <t>II. НЕКРЕТНИНЕ, ПОСТРОJEЊА И ОПРЕМА (0010 + 0011 + 0012 + 0013 + 2014+0015 + 0016)</t>
  </si>
  <si>
    <t>1. Земљиште и грађевински објекти</t>
  </si>
  <si>
    <t>011,012 и 014</t>
  </si>
  <si>
    <t>010</t>
  </si>
  <si>
    <t>015 и 016</t>
  </si>
  <si>
    <t>017</t>
  </si>
  <si>
    <t>02</t>
  </si>
  <si>
    <t>020, 021 и 022</t>
  </si>
  <si>
    <t>025 и  027</t>
  </si>
  <si>
    <t>5. Некретнине, постројења и опрема узети у лизинг и некретнине, постројења и опрема у припреми</t>
  </si>
  <si>
    <t>7. Остале  некретнине, постројења и опреме и улагања на туђим некретнинама, постројењима и опреми</t>
  </si>
  <si>
    <t>026 и део 028</t>
  </si>
  <si>
    <t xml:space="preserve"> 029 ( део )</t>
  </si>
  <si>
    <t>8. Аванси за некретнине, постројења и опрему у земљи</t>
  </si>
  <si>
    <t>9. Аванси за некретнине, постројења и опрему у иностранству</t>
  </si>
  <si>
    <t>029 ( део )</t>
  </si>
  <si>
    <t>03</t>
  </si>
  <si>
    <t>1. Учешћа у капиталу  правних лица ( осим учешћа у капиталу која се вреднују методом учешћа )</t>
  </si>
  <si>
    <t>04 и  05</t>
  </si>
  <si>
    <t>IV. ДУГОРОЧНИ ФИНАНСИЈСКИ ПЛАСМАНИ И ДУГОРОЧНА ПОТРАЖИВАЊА (0019+0020+0021+0022+0023+0024+ 0025 + 0026 + 0027)</t>
  </si>
  <si>
    <t>040  (део), 041 (део) и 042 (део)</t>
  </si>
  <si>
    <t>2. Учешћа у капиталу која се вреднују методом учешћа</t>
  </si>
  <si>
    <t>043,050 (део), 051 (део)</t>
  </si>
  <si>
    <t>045(део) и 053 (део)</t>
  </si>
  <si>
    <t>5. Дугорочни пласмани ( дати кредити и зајмови) у земљи</t>
  </si>
  <si>
    <t>3.Дугорочни пласмани матичном, зависним и  осталим повезаним лицима и дугорочна потраживања од тих лица у земљи</t>
  </si>
  <si>
    <t>044, 050 (део), 051 (део)</t>
  </si>
  <si>
    <t>4.Дугорочни пласмани матичном, зависним и  осталим повезаним лицима и дугорочна потраживања од тих лица у иностранству</t>
  </si>
  <si>
    <t>6. Дугорочни пласмани ( дати кредити и зајмови) у иностранству</t>
  </si>
  <si>
    <t>7.Дугорочна финансијска улагања ( хартије од вредности које се вреднују по амортизованој вредности )</t>
  </si>
  <si>
    <t>8. Откупљене сопствене акције и откупљени сопствени удели</t>
  </si>
  <si>
    <t>9. Остали дугорочни финансијски пласмани и постала дугорочна потраживања</t>
  </si>
  <si>
    <t>048,052,054,055 и 056</t>
  </si>
  <si>
    <t>IX. ДУГОРОЧНА АКТИВНА ВРЕМЕНСКА РАЗГРАНИЧЕЊА</t>
  </si>
  <si>
    <t>28 ( део), осим 288</t>
  </si>
  <si>
    <t>Г. ОБРТНА ИМОВИНА (0031+0037+0038+0044+0048+0057+0058)</t>
  </si>
  <si>
    <t>I. ЗАЛИХЕ (0032+0033+0034+0035+0036)</t>
  </si>
  <si>
    <t>2. Недовршена производња и готови производи</t>
  </si>
  <si>
    <t>3. Роба</t>
  </si>
  <si>
    <t>11 и 12</t>
  </si>
  <si>
    <t>150, 152 и 154</t>
  </si>
  <si>
    <t>151, 153 и 155</t>
  </si>
  <si>
    <t>4. Плаћени аванси за залихе и услуге у земљи</t>
  </si>
  <si>
    <t>5. Плаћени аванси за залихе и услуге у иностранству</t>
  </si>
  <si>
    <t>II.СТАЛНА ИМОВИНА КОЈА СЕ ДРЖИ ЗА ПРОДАЈУ И ПРЕСТАНАК ПОСЛОВАЊА</t>
  </si>
  <si>
    <t>Класа 1 осим групе рачуна 14</t>
  </si>
  <si>
    <t>III. ПОТРАЖИВАЊА ПО ОСНОВУ ПРОДАЈЕ (0039+0040+0041+0042+0043)</t>
  </si>
  <si>
    <t xml:space="preserve">1. Потраживања  од купаца у земљи </t>
  </si>
  <si>
    <t>2. Потраживања  од купаца у иностранству</t>
  </si>
  <si>
    <t>200 и 202</t>
  </si>
  <si>
    <t>3. Потраживања од матичног, зависних и осталих повезаних лица у земљи</t>
  </si>
  <si>
    <t>4. Потраживања од матичног, зависних и осталих повезаних лица у иностранству</t>
  </si>
  <si>
    <t>201 и 203</t>
  </si>
  <si>
    <t>5. Остала потраживања по основу продаје</t>
  </si>
  <si>
    <t>21, 22 И 27</t>
  </si>
  <si>
    <t>IV.ОСТАЛА КРАТКОРОЧНА  ПОТРАЖИВАЊА ( 0045+0046+0047 )</t>
  </si>
  <si>
    <t>21, 22 осим 223 и 224 и 27</t>
  </si>
  <si>
    <t>1. Остала потраживања</t>
  </si>
  <si>
    <t>2.Потраживања за више плаћен порез на добитак</t>
  </si>
  <si>
    <t>046</t>
  </si>
  <si>
    <t>3.Потраживања по основу преплаћених осталих пореза и доприноса</t>
  </si>
  <si>
    <t>047</t>
  </si>
  <si>
    <t>VI. КРАТКОРОЧНИ ФИНАНСИЈСКИ ПЛАСМАНИ (0049+0050+0051+0052+0053+0054+0055+0056)</t>
  </si>
  <si>
    <t>048</t>
  </si>
  <si>
    <t>049</t>
  </si>
  <si>
    <t>050</t>
  </si>
  <si>
    <t>051</t>
  </si>
  <si>
    <t>052</t>
  </si>
  <si>
    <t>053</t>
  </si>
  <si>
    <t>232 и део 234</t>
  </si>
  <si>
    <t>3. Краткорочни кредити, зајмови и пласмани  у земљи</t>
  </si>
  <si>
    <t>233 и део 234</t>
  </si>
  <si>
    <t>4. Краткорочни кредити и зајмови и пласмани у иностранству</t>
  </si>
  <si>
    <t>236, (део), 238 И 239</t>
  </si>
  <si>
    <t>8. Остали краткорочни финансијски пласмани</t>
  </si>
  <si>
    <t>5.Хартије од вредностикоје се вреднују по амортизованој вредности</t>
  </si>
  <si>
    <t>236 (део)</t>
  </si>
  <si>
    <t>6.Финансијска средства која се вреднују по фер вредности кроз Биланс успеха</t>
  </si>
  <si>
    <t>054</t>
  </si>
  <si>
    <t>055</t>
  </si>
  <si>
    <t>056</t>
  </si>
  <si>
    <t>057</t>
  </si>
  <si>
    <t>058</t>
  </si>
  <si>
    <t>059</t>
  </si>
  <si>
    <t>060</t>
  </si>
  <si>
    <t>7.Откупљене сопствене акције и откупљени сопствени удели</t>
  </si>
  <si>
    <t>А. КАПИТАЛ (0402 +0403+ 0404 + 0405 + 0406 + 0407 + 0408 + 0409 + 0411-0412) ≥ 0</t>
  </si>
  <si>
    <t xml:space="preserve">I. ОСНОВНИ КАПИТАЛ </t>
  </si>
  <si>
    <t>30, осим 306</t>
  </si>
  <si>
    <t>III. ЕМИСИОНЕ ПРЕМИЈЕ</t>
  </si>
  <si>
    <t>330 и потражни салдо 331, 332, 333, 334, 335,336 и 337</t>
  </si>
  <si>
    <t>V. ПОЗИТИВНЕ РЕВАЛОРИЗАЦИОНЕ РЕЗЕРВЕ И НЕРЕАЛИЗОВАНИ ДОБИЦИ ПО ОСНОВУ ФИНАНСИЈСКИХСРЕДСТАВА И ДРУГИХ КОМПОНЕНТИ ОСТАЛОГ СВЕОБУХВАТНОГ РЕЗУЛТАТА</t>
  </si>
  <si>
    <t>VI. НЕРЕАЛИЗОВАНИ ГУБИЦИ ПО ОСНОВУ ФИНАНАНСИЈСКИХ СРЕДСТАВА И ДРУГИХ КОМПОНЕНТИ ОСТАЛОГ СВЕОБУХВАТНОГ РЕЗУЛТАТА</t>
  </si>
  <si>
    <t>дуговни салдо 331, 332, 333, 334, 335,336 и 337</t>
  </si>
  <si>
    <t>Б. ДУГОРОЧНА РЕЗЕРВИСАЊА И ДУГОРОЧНЕ ОБАВЕЗЕ (0416+0420 + 0428)</t>
  </si>
  <si>
    <t>1. Резервисања за накнаде и друге бенефиције запослених</t>
  </si>
  <si>
    <t>I. ДУГОРОЧНА РЕЗЕРВИСАЊА (0417+0418+0419)</t>
  </si>
  <si>
    <t>VII. НЕРАСПОРЕЂЕНИ ДОБИТАК (0409 + 0410)</t>
  </si>
  <si>
    <t>VIII. УЧЕШЋЕ БЕЗ ПРАВА КОНТРОЛЕ</t>
  </si>
  <si>
    <t>IX. ГУБИТАК (0422 + 0423)</t>
  </si>
  <si>
    <t>5. Резервисања за трошкове у гарантном року</t>
  </si>
  <si>
    <t>40, осим 400 и 404</t>
  </si>
  <si>
    <t>II. ДУГОРОЧНЕ ОБАВЕЗЕ (0421+0422+0423+0424+0425+0426+0427)</t>
  </si>
  <si>
    <t>2.Дугорочни кредити и остале дугорочне обавезе према , матичном, зависним и осталим повезаним лицима у земљи</t>
  </si>
  <si>
    <t>411 део и 412 део</t>
  </si>
  <si>
    <t>3.Дугорочни кредити и остале дугорочне обавезе према , матичном, зависним и осталим повезаним лицима у земљи</t>
  </si>
  <si>
    <t>412 део и 412 део</t>
  </si>
  <si>
    <t>414 и 416 ( део )</t>
  </si>
  <si>
    <t>415 и 416 ( део )</t>
  </si>
  <si>
    <t>4. Дугорочни кредити, зајмови и обавезе по основу лизинга у земљи</t>
  </si>
  <si>
    <t>5. Дугорочни кредити, зајмови и обавезе по основу лизинга у иностранству</t>
  </si>
  <si>
    <t>6. Обавезе по основу емитованим хартијама од вредности</t>
  </si>
  <si>
    <t>7. Остале дугорочне обавезе</t>
  </si>
  <si>
    <t>49 осим 498 и 495 ( део )</t>
  </si>
  <si>
    <t>III.ДУГОРОЧНА  ПАСИВНА ВРЕМЕНСКА РАЗГРАНИЧЕЊА</t>
  </si>
  <si>
    <t>495 ( део )</t>
  </si>
  <si>
    <t>Г. ДУГОРОЧНИ ОДЛОЖЕНИ ПРИХОДИИ ПРИМЉЕНЕ ДОНАЦИЈЕ</t>
  </si>
  <si>
    <t>Г. КРАТКОРОЧНА РЕЗЕРВИСАЊА И КРАТКОРОЧНЕ ОБАВЕЗЕ (0432+0433+0441+0442+0449+0453+0454)</t>
  </si>
  <si>
    <t>I.КРАТКОРОЧНА РЕЗЕРВИСАЊА</t>
  </si>
  <si>
    <t>42, осим 427</t>
  </si>
  <si>
    <t>420 (део)  и 421 (део)</t>
  </si>
  <si>
    <t>1. Обавезе по основу кредита према матичном, зависним и осталим повезаним лицима у земљи</t>
  </si>
  <si>
    <t>2. Обавезе по основу кредита према матичном, зависним и осталим повезаним лицима у иностранству</t>
  </si>
  <si>
    <t>421 (део)  и 421 (део)</t>
  </si>
  <si>
    <t>422 (део),424 (део), 425 (део) и 429 (део)</t>
  </si>
  <si>
    <t>3. Обавезе по основу кредита и зајмоваод лица која нису домаће банке</t>
  </si>
  <si>
    <t>4. Обавезе по основу кредита од домаћих банака</t>
  </si>
  <si>
    <t>423 (део),424 (део), 425 (део) и 429 (део)</t>
  </si>
  <si>
    <t>423,424 (део), 425 (део) и 429 (део)</t>
  </si>
  <si>
    <t>5. Кредити, зајмови и обавезе из иностранства</t>
  </si>
  <si>
    <t>6. Обавезе по основу краткорочним хартијама од вредности</t>
  </si>
  <si>
    <t>7.Обавезе по основу финансијским дериватима</t>
  </si>
  <si>
    <t>431 и 433</t>
  </si>
  <si>
    <t>1. Обавезе према добављачима  – матична, зависна правна лица и остала повезана лица у земљи у земљи</t>
  </si>
  <si>
    <t>432 и 434</t>
  </si>
  <si>
    <t>2. Обавезе према добављачима  – матична, зависна правна лица и остала повезана лица у земљи у иностранству</t>
  </si>
  <si>
    <t>4. Обавезе према добављачима у земљи</t>
  </si>
  <si>
    <t>5. Обавезе према добављачима у земљи</t>
  </si>
  <si>
    <t>439 (део)</t>
  </si>
  <si>
    <t>44, 45 и 46 осим 467,47 и 48</t>
  </si>
  <si>
    <t>IV. ОБАВЕЗЕ ИЗ ПОСЛОВАЊА (04443+0444+0445+0446+0447+0448)</t>
  </si>
  <si>
    <t>II. КРАТКОРОЧНЕ ФИНАНСИЈСКЕ ОБАВЕЗЕ (0434+0435+0436+0437+0438+0439+4040)</t>
  </si>
  <si>
    <t>III. ПРИМЉЕНИ АВАНСИ, ДЕПОЗИТИ И КАУЦИЈЕ</t>
  </si>
  <si>
    <t>47, 48 oсим 481</t>
  </si>
  <si>
    <t>44,45 и 46 осим 467</t>
  </si>
  <si>
    <t>2. Обавезе по основу пореза на додату вредност и осталих јавних прихода</t>
  </si>
  <si>
    <t>3. Обавезе по основу пореза на добитак</t>
  </si>
  <si>
    <t>VI. ОБАВЕЗЕ ПО ОСНОВУ СРЕДСТАВА НАМЕЊЕНИХ ПРОДАЈИ И СРЕДТСАВА ПОСЛОВАЊА КОЈЕ ЈЕ ОБУСТАВЉЕНО</t>
  </si>
  <si>
    <t>49 (део) осим 498</t>
  </si>
  <si>
    <t>VII.КРАТКОРОЧНА ПАСИВНА ВРЕМЕНСКА РАЗГРАНИЧЕЊА</t>
  </si>
  <si>
    <t>1. Остале краткоочне обавезе</t>
  </si>
  <si>
    <t>Д. ГУБИТАК ИЗНАД ВИСИНЕ КАПИТАЛА (0415 + 0429 + 0430 +0431-0059)  ) ≥ 0 = (0441 + 0424 + 0442 – 0071) ≥ 0=( 0407+0412-0402-0403-0404-0405-4056-0408-0411) ≥ 0</t>
  </si>
  <si>
    <t>Ђ. УКУПНА ПАСИВА (0401+0415+0429+0430+0431-0455) ≥ 0</t>
  </si>
  <si>
    <t xml:space="preserve">V. ОСТАЛЕ КРАТКОРОЧНЕ ОБАВЕЗЕ ( 0450+0451+0452) </t>
  </si>
  <si>
    <t>28 (део)осим 288</t>
  </si>
  <si>
    <t>VIII.КРАТКОРОЧНА АКТИВНА ВРЕМЕНСКА РАЗГРАНИЧЕЊА</t>
  </si>
  <si>
    <t>Д. УКУПНА АКТИВА = ПОСЛОВНА ИМОВИНА (0001 + 0002 + 0029 + 0030)</t>
  </si>
  <si>
    <t>6. Обавезе по меницама</t>
  </si>
</sst>
</file>

<file path=xl/styles.xml><?xml version="1.0" encoding="utf-8"?>
<styleSheet xmlns="http://schemas.openxmlformats.org/spreadsheetml/2006/main">
  <numFmts count="4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/mm/yyyy/"/>
    <numFmt numFmtId="193" formatCode="###########"/>
    <numFmt numFmtId="194" formatCode="[$-81A]d\.\ mmmm\ yyyy"/>
    <numFmt numFmtId="195" formatCode="#"/>
    <numFmt numFmtId="196" formatCode="[$-281A]d\.\ mmmm\ yyyy"/>
    <numFmt numFmtId="197" formatCode="[$-409]dddd\,\ mmmm\ dd\,\ yyyy"/>
    <numFmt numFmtId="198" formatCode="[$-409]h:mm:ss\ AM/PM"/>
    <numFmt numFmtId="199" formatCode="\+0%;\-0%;0%;"/>
    <numFmt numFmtId="200" formatCode="[$-241A]dddd\,\ dd\.\ mmmm\ yyyy\."/>
  </numFmts>
  <fonts count="11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i/>
      <sz val="11"/>
      <color indexed="8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22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Arial"/>
      <family val="2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14"/>
      <color indexed="8"/>
      <name val="Times New Roman"/>
      <family val="1"/>
    </font>
    <font>
      <sz val="20"/>
      <name val="Times New Roman"/>
      <family val="1"/>
    </font>
    <font>
      <sz val="20"/>
      <name val="Arial"/>
      <family val="2"/>
    </font>
    <font>
      <b/>
      <sz val="20"/>
      <name val="Times New Roman"/>
      <family val="1"/>
    </font>
    <font>
      <b/>
      <sz val="20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10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6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2"/>
      <color indexed="9"/>
      <name val="Times New Roman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0"/>
      <name val="Times New Roman"/>
      <family val="1"/>
    </font>
    <font>
      <sz val="10"/>
      <color theme="0"/>
      <name val="Times New Roman"/>
      <family val="1"/>
    </font>
    <font>
      <b/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2"/>
      <color theme="0"/>
      <name val="Times New Roman"/>
      <family val="2"/>
    </font>
    <font>
      <sz val="12"/>
      <color theme="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4"/>
      <color theme="1"/>
      <name val="Times New Roman"/>
      <family val="1"/>
    </font>
    <font>
      <sz val="11"/>
      <color rgb="FF000000"/>
      <name val="Times New Roman"/>
      <family val="1"/>
    </font>
    <font>
      <b/>
      <sz val="14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3D3D3"/>
        <bgColor indexed="64"/>
      </patternFill>
    </fill>
  </fills>
  <borders count="1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 style="medium">
        <color rgb="FF000000"/>
      </top>
      <bottom style="medium">
        <color rgb="FF000000"/>
      </bottom>
    </border>
    <border>
      <left style="thin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>
        <color rgb="FF000000"/>
      </top>
      <bottom style="thin"/>
    </border>
    <border>
      <left>
        <color indexed="63"/>
      </left>
      <right style="medium"/>
      <top style="medium">
        <color rgb="FF000000"/>
      </top>
      <bottom style="thin"/>
    </border>
    <border>
      <left style="medium"/>
      <right style="thin"/>
      <top style="medium">
        <color rgb="FF000000"/>
      </top>
      <bottom style="thin"/>
    </border>
    <border>
      <left style="thin"/>
      <right style="medium"/>
      <top style="medium">
        <color rgb="FF000000"/>
      </top>
      <bottom style="thin"/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/>
      <top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>
        <color indexed="63"/>
      </bottom>
    </border>
    <border diagonalUp="1">
      <left style="medium"/>
      <right style="medium"/>
      <top style="medium"/>
      <bottom style="thin"/>
      <diagonal style="thin"/>
    </border>
    <border diagonalUp="1">
      <left style="medium"/>
      <right style="medium"/>
      <top style="thin"/>
      <bottom style="medium"/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/>
    </border>
    <border>
      <left style="medium">
        <color rgb="FF000000"/>
      </left>
      <right style="medium"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>
        <color indexed="63"/>
      </left>
      <right>
        <color indexed="63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/>
    </border>
    <border>
      <left/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/>
      <top style="medium">
        <color rgb="FF000000"/>
      </top>
      <bottom style="medium"/>
    </border>
    <border>
      <left/>
      <right style="medium">
        <color rgb="FF000000"/>
      </right>
      <top style="medium">
        <color rgb="FF000000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0" fillId="25" borderId="1" applyNumberFormat="0" applyFont="0" applyAlignment="0" applyProtection="0"/>
    <xf numFmtId="179" fontId="0" fillId="0" borderId="0" applyFont="0" applyFill="0" applyBorder="0" applyAlignment="0" applyProtection="0"/>
    <xf numFmtId="0" fontId="75" fillId="26" borderId="2" applyNumberFormat="0" applyAlignment="0" applyProtection="0"/>
    <xf numFmtId="0" fontId="76" fillId="27" borderId="0" applyNumberFormat="0" applyBorder="0" applyAlignment="0" applyProtection="0"/>
    <xf numFmtId="0" fontId="10" fillId="0" borderId="0">
      <alignment/>
      <protection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7" fillId="28" borderId="3" applyNumberFormat="0" applyAlignment="0" applyProtection="0"/>
    <xf numFmtId="0" fontId="78" fillId="28" borderId="4" applyNumberFormat="0" applyAlignment="0" applyProtection="0"/>
    <xf numFmtId="0" fontId="79" fillId="29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0" fillId="0" borderId="0">
      <alignment/>
      <protection/>
    </xf>
    <xf numFmtId="0" fontId="73" fillId="0" borderId="0">
      <alignment/>
      <protection/>
    </xf>
    <xf numFmtId="0" fontId="0" fillId="0" borderId="0">
      <alignment/>
      <protection/>
    </xf>
    <xf numFmtId="0" fontId="85" fillId="0" borderId="8" applyNumberFormat="0" applyFill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0" fontId="89" fillId="31" borderId="4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2" fillId="0" borderId="0" xfId="0" applyFont="1" applyBorder="1" applyAlignment="1">
      <alignment wrapText="1"/>
    </xf>
    <xf numFmtId="0" fontId="11" fillId="0" borderId="0" xfId="0" applyFont="1" applyAlignment="1">
      <alignment/>
    </xf>
    <xf numFmtId="0" fontId="73" fillId="0" borderId="0" xfId="56">
      <alignment/>
      <protection/>
    </xf>
    <xf numFmtId="0" fontId="9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right"/>
      <protection/>
    </xf>
    <xf numFmtId="0" fontId="19" fillId="0" borderId="0" xfId="0" applyFont="1" applyFill="1" applyAlignment="1" applyProtection="1">
      <alignment/>
      <protection/>
    </xf>
    <xf numFmtId="0" fontId="20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21" fillId="0" borderId="17" xfId="0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7" fillId="0" borderId="22" xfId="0" applyFont="1" applyBorder="1" applyAlignment="1">
      <alignment/>
    </xf>
    <xf numFmtId="0" fontId="17" fillId="0" borderId="22" xfId="0" applyFont="1" applyBorder="1" applyAlignment="1">
      <alignment/>
    </xf>
    <xf numFmtId="0" fontId="21" fillId="0" borderId="13" xfId="0" applyFont="1" applyBorder="1" applyAlignment="1">
      <alignment horizontal="center" vertical="center"/>
    </xf>
    <xf numFmtId="3" fontId="21" fillId="0" borderId="13" xfId="0" applyNumberFormat="1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3" fontId="21" fillId="0" borderId="23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3" fontId="21" fillId="0" borderId="24" xfId="0" applyNumberFormat="1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/>
    </xf>
    <xf numFmtId="0" fontId="21" fillId="32" borderId="27" xfId="0" applyFont="1" applyFill="1" applyBorder="1" applyAlignment="1">
      <alignment horizontal="center" vertical="center" wrapText="1"/>
    </xf>
    <xf numFmtId="0" fontId="21" fillId="32" borderId="11" xfId="0" applyFont="1" applyFill="1" applyBorder="1" applyAlignment="1">
      <alignment horizontal="center" vertical="center" wrapText="1"/>
    </xf>
    <xf numFmtId="0" fontId="21" fillId="32" borderId="28" xfId="0" applyFont="1" applyFill="1" applyBorder="1" applyAlignment="1">
      <alignment horizontal="center" vertical="center" wrapText="1"/>
    </xf>
    <xf numFmtId="0" fontId="17" fillId="32" borderId="20" xfId="0" applyFont="1" applyFill="1" applyBorder="1" applyAlignment="1">
      <alignment horizontal="center" vertical="center" wrapText="1"/>
    </xf>
    <xf numFmtId="0" fontId="21" fillId="32" borderId="29" xfId="0" applyFont="1" applyFill="1" applyBorder="1" applyAlignment="1">
      <alignment horizontal="center" vertical="center" wrapText="1"/>
    </xf>
    <xf numFmtId="0" fontId="21" fillId="32" borderId="30" xfId="0" applyFont="1" applyFill="1" applyBorder="1" applyAlignment="1">
      <alignment horizontal="center" vertical="center" wrapText="1"/>
    </xf>
    <xf numFmtId="0" fontId="21" fillId="32" borderId="31" xfId="0" applyFont="1" applyFill="1" applyBorder="1" applyAlignment="1">
      <alignment horizontal="center" vertical="center" wrapText="1"/>
    </xf>
    <xf numFmtId="0" fontId="23" fillId="32" borderId="28" xfId="0" applyFont="1" applyFill="1" applyBorder="1" applyAlignment="1">
      <alignment horizontal="centerContinuous" vertical="center" wrapText="1"/>
    </xf>
    <xf numFmtId="0" fontId="17" fillId="32" borderId="25" xfId="0" applyFont="1" applyFill="1" applyBorder="1" applyAlignment="1">
      <alignment horizontal="center" vertical="center" wrapText="1"/>
    </xf>
    <xf numFmtId="0" fontId="23" fillId="32" borderId="31" xfId="0" applyFont="1" applyFill="1" applyBorder="1" applyAlignment="1">
      <alignment horizontal="centerContinuous" vertical="center" wrapText="1"/>
    </xf>
    <xf numFmtId="0" fontId="0" fillId="0" borderId="32" xfId="0" applyBorder="1" applyAlignment="1">
      <alignment/>
    </xf>
    <xf numFmtId="0" fontId="91" fillId="32" borderId="33" xfId="0" applyFont="1" applyFill="1" applyBorder="1" applyAlignment="1">
      <alignment horizontal="center" vertical="center"/>
    </xf>
    <xf numFmtId="0" fontId="91" fillId="32" borderId="30" xfId="0" applyFont="1" applyFill="1" applyBorder="1" applyAlignment="1">
      <alignment horizontal="center" vertical="center" wrapText="1"/>
    </xf>
    <xf numFmtId="0" fontId="91" fillId="32" borderId="31" xfId="0" applyFont="1" applyFill="1" applyBorder="1" applyAlignment="1">
      <alignment horizontal="center" vertical="center" wrapText="1"/>
    </xf>
    <xf numFmtId="0" fontId="92" fillId="32" borderId="33" xfId="0" applyFont="1" applyFill="1" applyBorder="1" applyAlignment="1">
      <alignment horizontal="center" vertical="center"/>
    </xf>
    <xf numFmtId="0" fontId="92" fillId="32" borderId="29" xfId="0" applyFont="1" applyFill="1" applyBorder="1" applyAlignment="1">
      <alignment horizontal="center" vertical="center"/>
    </xf>
    <xf numFmtId="0" fontId="92" fillId="32" borderId="30" xfId="0" applyFont="1" applyFill="1" applyBorder="1" applyAlignment="1">
      <alignment horizontal="center" vertical="center"/>
    </xf>
    <xf numFmtId="0" fontId="92" fillId="32" borderId="31" xfId="0" applyFont="1" applyFill="1" applyBorder="1" applyAlignment="1">
      <alignment horizontal="center" vertical="center"/>
    </xf>
    <xf numFmtId="0" fontId="2" fillId="32" borderId="34" xfId="0" applyFont="1" applyFill="1" applyBorder="1" applyAlignment="1">
      <alignment horizontal="center" vertical="center"/>
    </xf>
    <xf numFmtId="0" fontId="2" fillId="32" borderId="35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3" fontId="22" fillId="0" borderId="10" xfId="0" applyNumberFormat="1" applyFont="1" applyBorder="1" applyAlignment="1">
      <alignment horizontal="center" vertical="center"/>
    </xf>
    <xf numFmtId="3" fontId="22" fillId="0" borderId="18" xfId="0" applyNumberFormat="1" applyFont="1" applyBorder="1" applyAlignment="1">
      <alignment horizontal="center" vertical="center"/>
    </xf>
    <xf numFmtId="3" fontId="22" fillId="0" borderId="27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2" borderId="30" xfId="0" applyFont="1" applyFill="1" applyBorder="1" applyAlignment="1">
      <alignment horizontal="center" vertical="center" wrapText="1"/>
    </xf>
    <xf numFmtId="0" fontId="1" fillId="32" borderId="31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32" borderId="36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2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2" borderId="37" xfId="0" applyFont="1" applyFill="1" applyBorder="1" applyAlignment="1">
      <alignment horizontal="right" vertical="center" wrapText="1"/>
    </xf>
    <xf numFmtId="0" fontId="30" fillId="0" borderId="0" xfId="0" applyFont="1" applyAlignment="1">
      <alignment/>
    </xf>
    <xf numFmtId="0" fontId="93" fillId="0" borderId="0" xfId="0" applyFont="1" applyAlignment="1">
      <alignment/>
    </xf>
    <xf numFmtId="0" fontId="2" fillId="0" borderId="10" xfId="55" applyFont="1" applyBorder="1" applyAlignment="1">
      <alignment horizontal="left" vertical="center" wrapText="1"/>
      <protection/>
    </xf>
    <xf numFmtId="0" fontId="1" fillId="0" borderId="10" xfId="55" applyFont="1" applyBorder="1" applyAlignment="1">
      <alignment horizontal="lef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8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9" fontId="1" fillId="0" borderId="23" xfId="55" applyNumberFormat="1" applyFont="1" applyBorder="1" applyAlignment="1">
      <alignment horizontal="center" vertical="center"/>
      <protection/>
    </xf>
    <xf numFmtId="49" fontId="1" fillId="0" borderId="23" xfId="55" applyNumberFormat="1" applyFont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3" fontId="1" fillId="0" borderId="10" xfId="55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left" vertical="center" wrapText="1"/>
    </xf>
    <xf numFmtId="0" fontId="2" fillId="32" borderId="38" xfId="0" applyFont="1" applyFill="1" applyBorder="1" applyAlignment="1">
      <alignment vertical="center" wrapText="1"/>
    </xf>
    <xf numFmtId="0" fontId="1" fillId="32" borderId="39" xfId="0" applyFont="1" applyFill="1" applyBorder="1" applyAlignment="1">
      <alignment horizontal="center" wrapText="1"/>
    </xf>
    <xf numFmtId="0" fontId="2" fillId="32" borderId="24" xfId="0" applyFont="1" applyFill="1" applyBorder="1" applyAlignment="1">
      <alignment horizontal="center" vertical="center" wrapText="1"/>
    </xf>
    <xf numFmtId="0" fontId="1" fillId="32" borderId="28" xfId="0" applyFont="1" applyFill="1" applyBorder="1" applyAlignment="1">
      <alignment horizontal="center" wrapText="1"/>
    </xf>
    <xf numFmtId="0" fontId="1" fillId="32" borderId="24" xfId="0" applyFont="1" applyFill="1" applyBorder="1" applyAlignment="1">
      <alignment horizontal="center" vertical="center"/>
    </xf>
    <xf numFmtId="0" fontId="94" fillId="0" borderId="23" xfId="0" applyFont="1" applyBorder="1" applyAlignment="1">
      <alignment vertical="center" wrapText="1"/>
    </xf>
    <xf numFmtId="0" fontId="95" fillId="0" borderId="23" xfId="0" applyFont="1" applyBorder="1" applyAlignment="1">
      <alignment vertical="center" wrapText="1"/>
    </xf>
    <xf numFmtId="0" fontId="94" fillId="0" borderId="24" xfId="0" applyFont="1" applyBorder="1" applyAlignment="1">
      <alignment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95" fillId="0" borderId="40" xfId="0" applyFont="1" applyBorder="1" applyAlignment="1">
      <alignment horizontal="center" vertical="center" wrapText="1"/>
    </xf>
    <xf numFmtId="0" fontId="95" fillId="0" borderId="4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wrapText="1"/>
    </xf>
    <xf numFmtId="0" fontId="14" fillId="0" borderId="23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192" fontId="2" fillId="0" borderId="0" xfId="0" applyNumberFormat="1" applyFont="1" applyBorder="1" applyAlignment="1">
      <alignment horizontal="center" vertical="center" wrapText="1"/>
    </xf>
    <xf numFmtId="192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5" fillId="0" borderId="42" xfId="0" applyFont="1" applyBorder="1" applyAlignment="1">
      <alignment horizontal="center" vertical="center"/>
    </xf>
    <xf numFmtId="0" fontId="1" fillId="0" borderId="4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" fillId="32" borderId="43" xfId="0" applyFont="1" applyFill="1" applyBorder="1" applyAlignment="1">
      <alignment horizontal="center" vertical="center" wrapText="1"/>
    </xf>
    <xf numFmtId="0" fontId="2" fillId="32" borderId="4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32" xfId="0" applyFont="1" applyBorder="1" applyAlignment="1">
      <alignment/>
    </xf>
    <xf numFmtId="49" fontId="1" fillId="0" borderId="24" xfId="55" applyNumberFormat="1" applyFont="1" applyBorder="1" applyAlignment="1">
      <alignment horizontal="center" vertical="center"/>
      <protection/>
    </xf>
    <xf numFmtId="0" fontId="1" fillId="0" borderId="1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94" fillId="0" borderId="17" xfId="0" applyFont="1" applyBorder="1" applyAlignment="1">
      <alignment vertical="center" wrapText="1"/>
    </xf>
    <xf numFmtId="0" fontId="95" fillId="0" borderId="34" xfId="0" applyFont="1" applyBorder="1" applyAlignment="1">
      <alignment horizontal="center" vertical="center" wrapText="1"/>
    </xf>
    <xf numFmtId="0" fontId="95" fillId="0" borderId="17" xfId="0" applyFont="1" applyBorder="1" applyAlignment="1">
      <alignment vertical="center" wrapText="1"/>
    </xf>
    <xf numFmtId="0" fontId="94" fillId="0" borderId="19" xfId="0" applyFont="1" applyBorder="1" applyAlignment="1">
      <alignment vertical="center" wrapText="1"/>
    </xf>
    <xf numFmtId="0" fontId="95" fillId="0" borderId="35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right"/>
    </xf>
    <xf numFmtId="0" fontId="1" fillId="0" borderId="22" xfId="0" applyFont="1" applyBorder="1" applyAlignment="1">
      <alignment vertical="center"/>
    </xf>
    <xf numFmtId="0" fontId="1" fillId="0" borderId="22" xfId="0" applyFont="1" applyBorder="1" applyAlignment="1">
      <alignment horizontal="right" vertical="center"/>
    </xf>
    <xf numFmtId="0" fontId="5" fillId="0" borderId="42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192" fontId="2" fillId="0" borderId="22" xfId="0" applyNumberFormat="1" applyFont="1" applyBorder="1" applyAlignment="1">
      <alignment horizontal="center" vertical="center" wrapText="1"/>
    </xf>
    <xf numFmtId="192" fontId="2" fillId="0" borderId="22" xfId="0" applyNumberFormat="1" applyFont="1" applyBorder="1" applyAlignment="1">
      <alignment horizontal="center" vertical="center"/>
    </xf>
    <xf numFmtId="49" fontId="1" fillId="33" borderId="23" xfId="55" applyNumberFormat="1" applyFont="1" applyFill="1" applyBorder="1" applyAlignment="1">
      <alignment horizontal="center" vertical="center"/>
      <protection/>
    </xf>
    <xf numFmtId="0" fontId="0" fillId="0" borderId="32" xfId="0" applyFont="1" applyBorder="1" applyAlignment="1">
      <alignment/>
    </xf>
    <xf numFmtId="0" fontId="5" fillId="0" borderId="0" xfId="0" applyFont="1" applyAlignment="1">
      <alignment wrapText="1"/>
    </xf>
    <xf numFmtId="0" fontId="1" fillId="0" borderId="4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1" fillId="0" borderId="10" xfId="55" applyFont="1" applyBorder="1" applyAlignment="1">
      <alignment horizontal="left" vertical="center"/>
      <protection/>
    </xf>
    <xf numFmtId="0" fontId="30" fillId="0" borderId="0" xfId="0" applyFont="1" applyAlignment="1">
      <alignment vertical="top"/>
    </xf>
    <xf numFmtId="0" fontId="13" fillId="0" borderId="0" xfId="0" applyFont="1" applyAlignment="1">
      <alignment horizontal="right"/>
    </xf>
    <xf numFmtId="0" fontId="25" fillId="32" borderId="47" xfId="0" applyFont="1" applyFill="1" applyBorder="1" applyAlignment="1">
      <alignment horizontal="center" vertical="center"/>
    </xf>
    <xf numFmtId="0" fontId="25" fillId="32" borderId="48" xfId="0" applyFont="1" applyFill="1" applyBorder="1" applyAlignment="1">
      <alignment horizontal="center" vertical="center"/>
    </xf>
    <xf numFmtId="0" fontId="27" fillId="32" borderId="48" xfId="0" applyFont="1" applyFill="1" applyBorder="1" applyAlignment="1">
      <alignment horizontal="center" vertical="center"/>
    </xf>
    <xf numFmtId="0" fontId="27" fillId="32" borderId="4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" fillId="32" borderId="29" xfId="0" applyFont="1" applyFill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40" xfId="0" applyNumberFormat="1" applyFont="1" applyBorder="1" applyAlignment="1">
      <alignment horizontal="center" vertical="center"/>
    </xf>
    <xf numFmtId="3" fontId="1" fillId="0" borderId="5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/>
    </xf>
    <xf numFmtId="3" fontId="1" fillId="0" borderId="51" xfId="55" applyNumberFormat="1" applyFont="1" applyFill="1" applyBorder="1" applyAlignment="1">
      <alignment horizontal="center" vertical="center"/>
      <protection/>
    </xf>
    <xf numFmtId="3" fontId="96" fillId="0" borderId="13" xfId="56" applyNumberFormat="1" applyFont="1" applyBorder="1" applyAlignment="1">
      <alignment horizontal="center" vertical="center"/>
      <protection/>
    </xf>
    <xf numFmtId="3" fontId="96" fillId="0" borderId="23" xfId="56" applyNumberFormat="1" applyFont="1" applyBorder="1" applyAlignment="1">
      <alignment horizontal="center" vertical="center"/>
      <protection/>
    </xf>
    <xf numFmtId="3" fontId="96" fillId="0" borderId="24" xfId="56" applyNumberFormat="1" applyFont="1" applyBorder="1" applyAlignment="1">
      <alignment horizontal="center" vertical="center"/>
      <protection/>
    </xf>
    <xf numFmtId="3" fontId="96" fillId="0" borderId="16" xfId="56" applyNumberFormat="1" applyFont="1" applyBorder="1" applyAlignment="1">
      <alignment horizontal="center" vertical="center"/>
      <protection/>
    </xf>
    <xf numFmtId="3" fontId="96" fillId="0" borderId="10" xfId="56" applyNumberFormat="1" applyFont="1" applyBorder="1" applyAlignment="1">
      <alignment horizontal="center" vertical="center"/>
      <protection/>
    </xf>
    <xf numFmtId="3" fontId="96" fillId="0" borderId="11" xfId="56" applyNumberFormat="1" applyFont="1" applyBorder="1" applyAlignment="1">
      <alignment horizontal="center" vertical="center"/>
      <protection/>
    </xf>
    <xf numFmtId="3" fontId="96" fillId="32" borderId="44" xfId="56" applyNumberFormat="1" applyFont="1" applyFill="1" applyBorder="1" applyAlignment="1">
      <alignment horizontal="center" vertical="center"/>
      <protection/>
    </xf>
    <xf numFmtId="3" fontId="1" fillId="0" borderId="18" xfId="55" applyNumberFormat="1" applyFont="1" applyFill="1" applyBorder="1" applyAlignment="1">
      <alignment horizontal="center" vertical="center"/>
      <protection/>
    </xf>
    <xf numFmtId="3" fontId="21" fillId="0" borderId="52" xfId="0" applyNumberFormat="1" applyFont="1" applyBorder="1" applyAlignment="1">
      <alignment horizontal="center" vertical="center"/>
    </xf>
    <xf numFmtId="3" fontId="17" fillId="0" borderId="16" xfId="0" applyNumberFormat="1" applyFont="1" applyBorder="1" applyAlignment="1">
      <alignment horizontal="center" vertical="center"/>
    </xf>
    <xf numFmtId="3" fontId="17" fillId="0" borderId="52" xfId="0" applyNumberFormat="1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3" fontId="17" fillId="0" borderId="51" xfId="0" applyNumberFormat="1" applyFont="1" applyBorder="1" applyAlignment="1">
      <alignment horizontal="center" vertical="center"/>
    </xf>
    <xf numFmtId="3" fontId="17" fillId="0" borderId="11" xfId="0" applyNumberFormat="1" applyFont="1" applyBorder="1" applyAlignment="1">
      <alignment horizontal="center" vertical="center"/>
    </xf>
    <xf numFmtId="3" fontId="17" fillId="0" borderId="28" xfId="0" applyNumberFormat="1" applyFont="1" applyBorder="1" applyAlignment="1">
      <alignment horizontal="center" vertical="center"/>
    </xf>
    <xf numFmtId="3" fontId="92" fillId="0" borderId="15" xfId="0" applyNumberFormat="1" applyFont="1" applyBorder="1" applyAlignment="1">
      <alignment horizontal="center" vertical="center"/>
    </xf>
    <xf numFmtId="3" fontId="92" fillId="0" borderId="16" xfId="0" applyNumberFormat="1" applyFont="1" applyBorder="1" applyAlignment="1">
      <alignment horizontal="center" vertical="center"/>
    </xf>
    <xf numFmtId="3" fontId="92" fillId="0" borderId="52" xfId="0" applyNumberFormat="1" applyFont="1" applyBorder="1" applyAlignment="1">
      <alignment horizontal="center" vertical="center"/>
    </xf>
    <xf numFmtId="3" fontId="92" fillId="0" borderId="18" xfId="0" applyNumberFormat="1" applyFont="1" applyBorder="1" applyAlignment="1">
      <alignment horizontal="center" vertical="center"/>
    </xf>
    <xf numFmtId="3" fontId="92" fillId="0" borderId="10" xfId="0" applyNumberFormat="1" applyFont="1" applyBorder="1" applyAlignment="1">
      <alignment horizontal="center" vertical="center"/>
    </xf>
    <xf numFmtId="3" fontId="92" fillId="0" borderId="51" xfId="0" applyNumberFormat="1" applyFont="1" applyBorder="1" applyAlignment="1">
      <alignment horizontal="center" vertical="center"/>
    </xf>
    <xf numFmtId="3" fontId="92" fillId="0" borderId="27" xfId="0" applyNumberFormat="1" applyFont="1" applyBorder="1" applyAlignment="1">
      <alignment horizontal="center" vertical="center"/>
    </xf>
    <xf numFmtId="3" fontId="92" fillId="0" borderId="11" xfId="0" applyNumberFormat="1" applyFont="1" applyBorder="1" applyAlignment="1">
      <alignment horizontal="center" vertical="center"/>
    </xf>
    <xf numFmtId="3" fontId="92" fillId="0" borderId="28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53" xfId="0" applyNumberFormat="1" applyFont="1" applyBorder="1" applyAlignment="1">
      <alignment horizontal="center" vertical="center"/>
    </xf>
    <xf numFmtId="3" fontId="1" fillId="0" borderId="54" xfId="0" applyNumberFormat="1" applyFont="1" applyBorder="1" applyAlignment="1">
      <alignment horizontal="center" vertical="center"/>
    </xf>
    <xf numFmtId="3" fontId="1" fillId="32" borderId="20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3" fontId="1" fillId="0" borderId="55" xfId="0" applyNumberFormat="1" applyFont="1" applyBorder="1" applyAlignment="1">
      <alignment horizontal="center" vertical="center"/>
    </xf>
    <xf numFmtId="3" fontId="1" fillId="0" borderId="5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1" fillId="0" borderId="39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3" fontId="1" fillId="32" borderId="56" xfId="0" applyNumberFormat="1" applyFont="1" applyFill="1" applyBorder="1" applyAlignment="1">
      <alignment horizontal="center" vertical="center"/>
    </xf>
    <xf numFmtId="3" fontId="1" fillId="0" borderId="57" xfId="0" applyNumberFormat="1" applyFont="1" applyBorder="1" applyAlignment="1">
      <alignment horizontal="center" vertical="center"/>
    </xf>
    <xf numFmtId="3" fontId="1" fillId="0" borderId="56" xfId="0" applyNumberFormat="1" applyFont="1" applyBorder="1" applyAlignment="1">
      <alignment horizontal="center" vertical="center"/>
    </xf>
    <xf numFmtId="3" fontId="1" fillId="32" borderId="33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3" fontId="17" fillId="0" borderId="18" xfId="0" applyNumberFormat="1" applyFont="1" applyBorder="1" applyAlignment="1">
      <alignment horizontal="center" vertical="center"/>
    </xf>
    <xf numFmtId="3" fontId="17" fillId="0" borderId="27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3" fontId="2" fillId="0" borderId="51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/>
    </xf>
    <xf numFmtId="3" fontId="92" fillId="34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3" fontId="2" fillId="0" borderId="52" xfId="0" applyNumberFormat="1" applyFont="1" applyBorder="1" applyAlignment="1">
      <alignment horizontal="center" vertical="center"/>
    </xf>
    <xf numFmtId="3" fontId="1" fillId="0" borderId="52" xfId="0" applyNumberFormat="1" applyFont="1" applyFill="1" applyBorder="1" applyAlignment="1">
      <alignment horizontal="center" vertical="center"/>
    </xf>
    <xf numFmtId="3" fontId="1" fillId="0" borderId="27" xfId="0" applyNumberFormat="1" applyFont="1" applyBorder="1" applyAlignment="1">
      <alignment horizontal="center" vertical="center"/>
    </xf>
    <xf numFmtId="3" fontId="1" fillId="0" borderId="58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3" fontId="1" fillId="0" borderId="3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45" xfId="0" applyNumberFormat="1" applyFont="1" applyBorder="1" applyAlignment="1">
      <alignment horizontal="center" vertical="center"/>
    </xf>
    <xf numFmtId="3" fontId="1" fillId="0" borderId="26" xfId="0" applyNumberFormat="1" applyFont="1" applyBorder="1" applyAlignment="1">
      <alignment horizontal="center" vertical="center"/>
    </xf>
    <xf numFmtId="3" fontId="1" fillId="32" borderId="59" xfId="0" applyNumberFormat="1" applyFont="1" applyFill="1" applyBorder="1" applyAlignment="1">
      <alignment horizontal="center" vertical="center"/>
    </xf>
    <xf numFmtId="3" fontId="1" fillId="0" borderId="60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3" fontId="1" fillId="0" borderId="35" xfId="0" applyNumberFormat="1" applyFont="1" applyBorder="1" applyAlignment="1">
      <alignment horizontal="center" vertical="center"/>
    </xf>
    <xf numFmtId="3" fontId="1" fillId="0" borderId="51" xfId="55" applyNumberFormat="1" applyFont="1" applyBorder="1" applyAlignment="1">
      <alignment horizontal="center" vertical="center"/>
      <protection/>
    </xf>
    <xf numFmtId="3" fontId="1" fillId="0" borderId="51" xfId="55" applyNumberFormat="1" applyFont="1" applyBorder="1" applyAlignment="1">
      <alignment horizontal="center" vertical="center" wrapText="1"/>
      <protection/>
    </xf>
    <xf numFmtId="3" fontId="93" fillId="0" borderId="27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35" borderId="0" xfId="0" applyFill="1" applyAlignment="1">
      <alignment/>
    </xf>
    <xf numFmtId="0" fontId="2" fillId="32" borderId="26" xfId="55" applyFont="1" applyFill="1" applyBorder="1" applyAlignment="1">
      <alignment horizontal="center" vertical="center" wrapText="1"/>
      <protection/>
    </xf>
    <xf numFmtId="3" fontId="93" fillId="0" borderId="15" xfId="0" applyNumberFormat="1" applyFont="1" applyBorder="1" applyAlignment="1">
      <alignment horizontal="center" vertical="center"/>
    </xf>
    <xf numFmtId="3" fontId="93" fillId="0" borderId="18" xfId="0" applyNumberFormat="1" applyFont="1" applyBorder="1" applyAlignment="1">
      <alignment horizontal="center" vertical="center"/>
    </xf>
    <xf numFmtId="3" fontId="92" fillId="32" borderId="59" xfId="0" applyNumberFormat="1" applyFont="1" applyFill="1" applyBorder="1" applyAlignment="1">
      <alignment horizontal="center" vertical="center"/>
    </xf>
    <xf numFmtId="3" fontId="93" fillId="32" borderId="59" xfId="0" applyNumberFormat="1" applyFont="1" applyFill="1" applyBorder="1" applyAlignment="1">
      <alignment horizontal="center" vertical="center"/>
    </xf>
    <xf numFmtId="3" fontId="92" fillId="32" borderId="44" xfId="0" applyNumberFormat="1" applyFont="1" applyFill="1" applyBorder="1" applyAlignment="1">
      <alignment horizontal="center" vertical="center"/>
    </xf>
    <xf numFmtId="3" fontId="92" fillId="32" borderId="61" xfId="0" applyNumberFormat="1" applyFont="1" applyFill="1" applyBorder="1" applyAlignment="1">
      <alignment horizontal="center" vertical="center"/>
    </xf>
    <xf numFmtId="0" fontId="91" fillId="32" borderId="29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92" fillId="32" borderId="56" xfId="0" applyFont="1" applyFill="1" applyBorder="1" applyAlignment="1">
      <alignment horizontal="center" vertical="center"/>
    </xf>
    <xf numFmtId="0" fontId="1" fillId="32" borderId="29" xfId="0" applyFont="1" applyFill="1" applyBorder="1" applyAlignment="1">
      <alignment horizontal="center" vertical="center"/>
    </xf>
    <xf numFmtId="3" fontId="97" fillId="0" borderId="15" xfId="0" applyNumberFormat="1" applyFont="1" applyBorder="1" applyAlignment="1">
      <alignment horizontal="center" vertical="center"/>
    </xf>
    <xf numFmtId="3" fontId="97" fillId="0" borderId="13" xfId="0" applyNumberFormat="1" applyFont="1" applyBorder="1" applyAlignment="1">
      <alignment horizontal="center" vertical="center"/>
    </xf>
    <xf numFmtId="3" fontId="97" fillId="0" borderId="16" xfId="0" applyNumberFormat="1" applyFont="1" applyBorder="1" applyAlignment="1">
      <alignment horizontal="center" vertical="center"/>
    </xf>
    <xf numFmtId="3" fontId="21" fillId="0" borderId="30" xfId="0" applyNumberFormat="1" applyFont="1" applyBorder="1" applyAlignment="1">
      <alignment horizontal="center" vertical="center"/>
    </xf>
    <xf numFmtId="3" fontId="23" fillId="0" borderId="30" xfId="0" applyNumberFormat="1" applyFont="1" applyBorder="1" applyAlignment="1">
      <alignment horizontal="center" vertical="center"/>
    </xf>
    <xf numFmtId="3" fontId="23" fillId="0" borderId="31" xfId="0" applyNumberFormat="1" applyFont="1" applyBorder="1" applyAlignment="1">
      <alignment horizontal="center" vertical="center"/>
    </xf>
    <xf numFmtId="3" fontId="21" fillId="0" borderId="59" xfId="0" applyNumberFormat="1" applyFont="1" applyBorder="1" applyAlignment="1">
      <alignment horizontal="center" vertical="center"/>
    </xf>
    <xf numFmtId="3" fontId="21" fillId="0" borderId="44" xfId="0" applyNumberFormat="1" applyFont="1" applyBorder="1" applyAlignment="1">
      <alignment horizontal="center" vertical="center"/>
    </xf>
    <xf numFmtId="3" fontId="23" fillId="0" borderId="44" xfId="0" applyNumberFormat="1" applyFont="1" applyBorder="1" applyAlignment="1">
      <alignment horizontal="center" vertical="center"/>
    </xf>
    <xf numFmtId="3" fontId="23" fillId="0" borderId="61" xfId="0" applyNumberFormat="1" applyFont="1" applyBorder="1" applyAlignment="1">
      <alignment horizontal="center" vertical="center"/>
    </xf>
    <xf numFmtId="3" fontId="13" fillId="0" borderId="30" xfId="0" applyNumberFormat="1" applyFont="1" applyBorder="1" applyAlignment="1">
      <alignment horizontal="center" vertical="center"/>
    </xf>
    <xf numFmtId="3" fontId="34" fillId="0" borderId="30" xfId="0" applyNumberFormat="1" applyFont="1" applyBorder="1" applyAlignment="1">
      <alignment horizontal="center" vertical="center"/>
    </xf>
    <xf numFmtId="3" fontId="34" fillId="0" borderId="31" xfId="0" applyNumberFormat="1" applyFont="1" applyBorder="1" applyAlignment="1">
      <alignment horizontal="center" vertical="center"/>
    </xf>
    <xf numFmtId="3" fontId="13" fillId="0" borderId="44" xfId="0" applyNumberFormat="1" applyFont="1" applyBorder="1" applyAlignment="1">
      <alignment horizontal="center" vertical="center"/>
    </xf>
    <xf numFmtId="3" fontId="34" fillId="0" borderId="44" xfId="0" applyNumberFormat="1" applyFont="1" applyBorder="1" applyAlignment="1">
      <alignment horizontal="center" vertical="center"/>
    </xf>
    <xf numFmtId="3" fontId="34" fillId="0" borderId="61" xfId="0" applyNumberFormat="1" applyFont="1" applyBorder="1" applyAlignment="1">
      <alignment horizontal="center" vertical="center"/>
    </xf>
    <xf numFmtId="3" fontId="97" fillId="0" borderId="29" xfId="0" applyNumberFormat="1" applyFont="1" applyBorder="1" applyAlignment="1">
      <alignment horizontal="center" vertical="center"/>
    </xf>
    <xf numFmtId="3" fontId="97" fillId="0" borderId="18" xfId="0" applyNumberFormat="1" applyFont="1" applyBorder="1" applyAlignment="1">
      <alignment horizontal="center" vertical="center"/>
    </xf>
    <xf numFmtId="3" fontId="97" fillId="0" borderId="27" xfId="0" applyNumberFormat="1" applyFont="1" applyBorder="1" applyAlignment="1">
      <alignment horizontal="center" vertical="center"/>
    </xf>
    <xf numFmtId="3" fontId="97" fillId="0" borderId="10" xfId="0" applyNumberFormat="1" applyFont="1" applyBorder="1" applyAlignment="1">
      <alignment horizontal="center" vertical="center"/>
    </xf>
    <xf numFmtId="3" fontId="97" fillId="0" borderId="11" xfId="0" applyNumberFormat="1" applyFont="1" applyBorder="1" applyAlignment="1">
      <alignment horizontal="center" vertical="center"/>
    </xf>
    <xf numFmtId="3" fontId="98" fillId="0" borderId="30" xfId="0" applyNumberFormat="1" applyFont="1" applyBorder="1" applyAlignment="1">
      <alignment horizontal="center" vertical="center"/>
    </xf>
    <xf numFmtId="3" fontId="97" fillId="0" borderId="23" xfId="0" applyNumberFormat="1" applyFont="1" applyBorder="1" applyAlignment="1">
      <alignment horizontal="center" vertical="center"/>
    </xf>
    <xf numFmtId="3" fontId="97" fillId="0" borderId="24" xfId="0" applyNumberFormat="1" applyFont="1" applyBorder="1" applyAlignment="1">
      <alignment horizontal="center" vertical="center"/>
    </xf>
    <xf numFmtId="3" fontId="98" fillId="0" borderId="25" xfId="0" applyNumberFormat="1" applyFont="1" applyBorder="1" applyAlignment="1">
      <alignment horizontal="center" vertical="center"/>
    </xf>
    <xf numFmtId="3" fontId="98" fillId="0" borderId="26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" fillId="0" borderId="27" xfId="0" applyFont="1" applyBorder="1" applyAlignment="1">
      <alignment horizontal="left" vertical="center"/>
    </xf>
    <xf numFmtId="0" fontId="1" fillId="32" borderId="56" xfId="0" applyFont="1" applyFill="1" applyBorder="1" applyAlignment="1">
      <alignment/>
    </xf>
    <xf numFmtId="0" fontId="1" fillId="32" borderId="33" xfId="0" applyFont="1" applyFill="1" applyBorder="1" applyAlignment="1">
      <alignment/>
    </xf>
    <xf numFmtId="0" fontId="1" fillId="32" borderId="20" xfId="0" applyFont="1" applyFill="1" applyBorder="1" applyAlignment="1">
      <alignment/>
    </xf>
    <xf numFmtId="0" fontId="1" fillId="32" borderId="21" xfId="0" applyFont="1" applyFill="1" applyBorder="1" applyAlignment="1">
      <alignment/>
    </xf>
    <xf numFmtId="0" fontId="1" fillId="32" borderId="60" xfId="0" applyFont="1" applyFill="1" applyBorder="1" applyAlignment="1">
      <alignment/>
    </xf>
    <xf numFmtId="0" fontId="1" fillId="32" borderId="33" xfId="0" applyFont="1" applyFill="1" applyBorder="1" applyAlignment="1">
      <alignment/>
    </xf>
    <xf numFmtId="0" fontId="1" fillId="32" borderId="50" xfId="0" applyFont="1" applyFill="1" applyBorder="1" applyAlignment="1">
      <alignment/>
    </xf>
    <xf numFmtId="0" fontId="1" fillId="32" borderId="20" xfId="0" applyFont="1" applyFill="1" applyBorder="1" applyAlignment="1">
      <alignment/>
    </xf>
    <xf numFmtId="0" fontId="1" fillId="0" borderId="3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7" fillId="0" borderId="0" xfId="0" applyFont="1" applyBorder="1" applyAlignment="1" applyProtection="1">
      <alignment/>
      <protection/>
    </xf>
    <xf numFmtId="0" fontId="7" fillId="0" borderId="32" xfId="0" applyFont="1" applyBorder="1" applyAlignment="1" applyProtection="1">
      <alignment/>
      <protection/>
    </xf>
    <xf numFmtId="0" fontId="2" fillId="0" borderId="62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49" fontId="1" fillId="0" borderId="63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8" xfId="55" applyNumberFormat="1" applyFont="1" applyBorder="1" applyAlignment="1">
      <alignment horizontal="center" vertical="center"/>
      <protection/>
    </xf>
    <xf numFmtId="0" fontId="2" fillId="32" borderId="44" xfId="55" applyFont="1" applyFill="1" applyBorder="1" applyAlignment="1">
      <alignment horizontal="center" vertical="center" wrapText="1"/>
      <protection/>
    </xf>
    <xf numFmtId="0" fontId="2" fillId="32" borderId="59" xfId="55" applyFont="1" applyFill="1" applyBorder="1" applyAlignment="1">
      <alignment horizontal="center" vertical="center" wrapText="1"/>
      <protection/>
    </xf>
    <xf numFmtId="3" fontId="2" fillId="32" borderId="61" xfId="55" applyNumberFormat="1" applyFont="1" applyFill="1" applyBorder="1" applyAlignment="1">
      <alignment horizontal="center" vertical="center"/>
      <protection/>
    </xf>
    <xf numFmtId="0" fontId="1" fillId="0" borderId="11" xfId="55" applyFont="1" applyBorder="1" applyAlignment="1">
      <alignment horizontal="left" vertical="center"/>
      <protection/>
    </xf>
    <xf numFmtId="3" fontId="1" fillId="0" borderId="28" xfId="55" applyNumberFormat="1" applyFont="1" applyBorder="1" applyAlignment="1">
      <alignment horizontal="center" vertical="center"/>
      <protection/>
    </xf>
    <xf numFmtId="49" fontId="1" fillId="0" borderId="27" xfId="55" applyNumberFormat="1" applyFont="1" applyBorder="1" applyAlignment="1">
      <alignment horizontal="center" vertical="center"/>
      <protection/>
    </xf>
    <xf numFmtId="0" fontId="2" fillId="32" borderId="30" xfId="55" applyFont="1" applyFill="1" applyBorder="1" applyAlignment="1">
      <alignment horizontal="center" vertical="center" wrapText="1"/>
      <protection/>
    </xf>
    <xf numFmtId="0" fontId="2" fillId="32" borderId="64" xfId="55" applyFont="1" applyFill="1" applyBorder="1" applyAlignment="1">
      <alignment horizontal="center" vertical="center" wrapText="1"/>
      <protection/>
    </xf>
    <xf numFmtId="0" fontId="1" fillId="36" borderId="65" xfId="0" applyFont="1" applyFill="1" applyBorder="1" applyAlignment="1">
      <alignment/>
    </xf>
    <xf numFmtId="0" fontId="1" fillId="36" borderId="22" xfId="0" applyFont="1" applyFill="1" applyBorder="1" applyAlignment="1">
      <alignment/>
    </xf>
    <xf numFmtId="3" fontId="2" fillId="32" borderId="31" xfId="55" applyNumberFormat="1" applyFont="1" applyFill="1" applyBorder="1" applyAlignment="1">
      <alignment horizontal="center" vertical="center"/>
      <protection/>
    </xf>
    <xf numFmtId="0" fontId="1" fillId="36" borderId="66" xfId="0" applyFont="1" applyFill="1" applyBorder="1" applyAlignment="1">
      <alignment/>
    </xf>
    <xf numFmtId="0" fontId="1" fillId="36" borderId="33" xfId="0" applyFont="1" applyFill="1" applyBorder="1" applyAlignment="1">
      <alignment/>
    </xf>
    <xf numFmtId="3" fontId="1" fillId="0" borderId="40" xfId="55" applyNumberFormat="1" applyFont="1" applyBorder="1" applyAlignment="1">
      <alignment horizontal="center" vertical="center"/>
      <protection/>
    </xf>
    <xf numFmtId="3" fontId="1" fillId="0" borderId="40" xfId="55" applyNumberFormat="1" applyFont="1" applyBorder="1" applyAlignment="1">
      <alignment horizontal="center" vertical="center" wrapText="1"/>
      <protection/>
    </xf>
    <xf numFmtId="3" fontId="1" fillId="0" borderId="41" xfId="55" applyNumberFormat="1" applyFont="1" applyBorder="1" applyAlignment="1">
      <alignment horizontal="center" vertical="center"/>
      <protection/>
    </xf>
    <xf numFmtId="3" fontId="2" fillId="32" borderId="67" xfId="55" applyNumberFormat="1" applyFont="1" applyFill="1" applyBorder="1" applyAlignment="1">
      <alignment horizontal="center" vertical="center"/>
      <protection/>
    </xf>
    <xf numFmtId="0" fontId="2" fillId="36" borderId="21" xfId="55" applyFont="1" applyFill="1" applyBorder="1" applyAlignment="1">
      <alignment horizontal="center" vertical="center" wrapText="1"/>
      <protection/>
    </xf>
    <xf numFmtId="49" fontId="1" fillId="0" borderId="18" xfId="55" applyNumberFormat="1" applyFont="1" applyBorder="1" applyAlignment="1">
      <alignment horizontal="center" vertical="center" wrapText="1"/>
      <protection/>
    </xf>
    <xf numFmtId="0" fontId="2" fillId="32" borderId="29" xfId="55" applyFont="1" applyFill="1" applyBorder="1" applyAlignment="1">
      <alignment horizontal="center" vertical="center" wrapText="1"/>
      <protection/>
    </xf>
    <xf numFmtId="0" fontId="1" fillId="37" borderId="50" xfId="55" applyFont="1" applyFill="1" applyBorder="1">
      <alignment/>
      <protection/>
    </xf>
    <xf numFmtId="0" fontId="1" fillId="37" borderId="50" xfId="55" applyFont="1" applyFill="1" applyBorder="1" applyAlignment="1">
      <alignment vertical="center" wrapText="1"/>
      <protection/>
    </xf>
    <xf numFmtId="0" fontId="1" fillId="37" borderId="50" xfId="55" applyFont="1" applyFill="1" applyBorder="1" applyAlignment="1">
      <alignment vertical="center"/>
      <protection/>
    </xf>
    <xf numFmtId="0" fontId="2" fillId="36" borderId="50" xfId="55" applyFont="1" applyFill="1" applyBorder="1" applyAlignment="1">
      <alignment horizontal="center" vertical="center" wrapText="1"/>
      <protection/>
    </xf>
    <xf numFmtId="49" fontId="1" fillId="0" borderId="13" xfId="55" applyNumberFormat="1" applyFont="1" applyBorder="1" applyAlignment="1">
      <alignment horizontal="center" vertical="center"/>
      <protection/>
    </xf>
    <xf numFmtId="0" fontId="2" fillId="0" borderId="16" xfId="55" applyFont="1" applyBorder="1" applyAlignment="1">
      <alignment horizontal="left" vertical="center" wrapText="1"/>
      <protection/>
    </xf>
    <xf numFmtId="3" fontId="1" fillId="0" borderId="55" xfId="55" applyNumberFormat="1" applyFont="1" applyBorder="1" applyAlignment="1">
      <alignment horizontal="center" vertical="center"/>
      <protection/>
    </xf>
    <xf numFmtId="0" fontId="2" fillId="0" borderId="26" xfId="55" applyFont="1" applyBorder="1" applyAlignment="1">
      <alignment horizontal="center" vertical="center" wrapText="1"/>
      <protection/>
    </xf>
    <xf numFmtId="0" fontId="2" fillId="0" borderId="44" xfId="55" applyFont="1" applyBorder="1" applyAlignment="1">
      <alignment horizontal="center" vertical="center" wrapText="1"/>
      <protection/>
    </xf>
    <xf numFmtId="3" fontId="2" fillId="0" borderId="61" xfId="55" applyNumberFormat="1" applyFont="1" applyFill="1" applyBorder="1" applyAlignment="1">
      <alignment horizontal="center" vertical="center"/>
      <protection/>
    </xf>
    <xf numFmtId="49" fontId="1" fillId="0" borderId="15" xfId="55" applyNumberFormat="1" applyFont="1" applyBorder="1" applyAlignment="1">
      <alignment horizontal="center" vertical="center"/>
      <protection/>
    </xf>
    <xf numFmtId="3" fontId="1" fillId="0" borderId="52" xfId="55" applyNumberFormat="1" applyFont="1" applyBorder="1" applyAlignment="1">
      <alignment horizontal="center" vertical="center"/>
      <protection/>
    </xf>
    <xf numFmtId="0" fontId="2" fillId="0" borderId="25" xfId="55" applyFont="1" applyBorder="1" applyAlignment="1">
      <alignment horizontal="center" vertical="center" wrapText="1"/>
      <protection/>
    </xf>
    <xf numFmtId="0" fontId="2" fillId="0" borderId="30" xfId="55" applyFont="1" applyBorder="1" applyAlignment="1">
      <alignment horizontal="center" vertical="center" wrapText="1"/>
      <protection/>
    </xf>
    <xf numFmtId="3" fontId="2" fillId="0" borderId="31" xfId="55" applyNumberFormat="1" applyFont="1" applyFill="1" applyBorder="1" applyAlignment="1">
      <alignment horizontal="center" vertical="center"/>
      <protection/>
    </xf>
    <xf numFmtId="0" fontId="3" fillId="0" borderId="4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9" xfId="0" applyFont="1" applyBorder="1" applyAlignment="1">
      <alignment/>
    </xf>
    <xf numFmtId="0" fontId="5" fillId="32" borderId="19" xfId="0" applyFont="1" applyFill="1" applyBorder="1" applyAlignment="1">
      <alignment horizontal="center" vertical="center" wrapText="1"/>
    </xf>
    <xf numFmtId="0" fontId="5" fillId="32" borderId="35" xfId="0" applyFont="1" applyFill="1" applyBorder="1" applyAlignment="1">
      <alignment horizontal="center" vertical="center" wrapText="1"/>
    </xf>
    <xf numFmtId="0" fontId="13" fillId="0" borderId="22" xfId="0" applyFont="1" applyBorder="1" applyAlignment="1">
      <alignment/>
    </xf>
    <xf numFmtId="0" fontId="13" fillId="0" borderId="0" xfId="0" applyFont="1" applyBorder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36" fillId="0" borderId="0" xfId="0" applyFont="1" applyBorder="1" applyAlignment="1">
      <alignment horizontal="right"/>
    </xf>
    <xf numFmtId="0" fontId="13" fillId="0" borderId="56" xfId="0" applyFont="1" applyBorder="1" applyAlignment="1">
      <alignment/>
    </xf>
    <xf numFmtId="0" fontId="13" fillId="0" borderId="12" xfId="0" applyFont="1" applyBorder="1" applyAlignment="1">
      <alignment/>
    </xf>
    <xf numFmtId="0" fontId="96" fillId="0" borderId="22" xfId="0" applyFont="1" applyBorder="1" applyAlignment="1">
      <alignment horizontal="right"/>
    </xf>
    <xf numFmtId="14" fontId="90" fillId="38" borderId="21" xfId="0" applyNumberFormat="1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right"/>
    </xf>
    <xf numFmtId="0" fontId="13" fillId="35" borderId="12" xfId="0" applyFont="1" applyFill="1" applyBorder="1" applyAlignment="1">
      <alignment horizontal="center"/>
    </xf>
    <xf numFmtId="0" fontId="13" fillId="35" borderId="0" xfId="0" applyFont="1" applyFill="1" applyBorder="1" applyAlignment="1">
      <alignment horizontal="right"/>
    </xf>
    <xf numFmtId="0" fontId="13" fillId="35" borderId="0" xfId="0" applyFont="1" applyFill="1" applyBorder="1" applyAlignment="1">
      <alignment horizontal="center"/>
    </xf>
    <xf numFmtId="0" fontId="95" fillId="35" borderId="0" xfId="0" applyFont="1" applyFill="1" applyBorder="1" applyAlignment="1">
      <alignment wrapText="1"/>
    </xf>
    <xf numFmtId="0" fontId="3" fillId="35" borderId="12" xfId="0" applyFont="1" applyFill="1" applyBorder="1" applyAlignment="1">
      <alignment/>
    </xf>
    <xf numFmtId="0" fontId="3" fillId="35" borderId="12" xfId="0" applyFont="1" applyFill="1" applyBorder="1" applyAlignment="1">
      <alignment horizontal="right"/>
    </xf>
    <xf numFmtId="0" fontId="3" fillId="35" borderId="12" xfId="0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right"/>
    </xf>
    <xf numFmtId="0" fontId="3" fillId="35" borderId="22" xfId="0" applyFont="1" applyFill="1" applyBorder="1" applyAlignment="1">
      <alignment horizontal="center"/>
    </xf>
    <xf numFmtId="0" fontId="3" fillId="0" borderId="22" xfId="0" applyFont="1" applyBorder="1" applyAlignment="1">
      <alignment/>
    </xf>
    <xf numFmtId="0" fontId="3" fillId="35" borderId="56" xfId="0" applyFont="1" applyFill="1" applyBorder="1" applyAlignment="1">
      <alignment horizontal="right"/>
    </xf>
    <xf numFmtId="0" fontId="3" fillId="38" borderId="20" xfId="0" applyFont="1" applyFill="1" applyBorder="1" applyAlignment="1">
      <alignment horizontal="center" vertical="center" wrapText="1"/>
    </xf>
    <xf numFmtId="0" fontId="3" fillId="38" borderId="20" xfId="0" applyFont="1" applyFill="1" applyBorder="1" applyAlignment="1">
      <alignment horizontal="center" wrapText="1"/>
    </xf>
    <xf numFmtId="0" fontId="3" fillId="35" borderId="63" xfId="0" applyFont="1" applyFill="1" applyBorder="1" applyAlignment="1">
      <alignment horizontal="left"/>
    </xf>
    <xf numFmtId="0" fontId="3" fillId="35" borderId="63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left"/>
    </xf>
    <xf numFmtId="0" fontId="3" fillId="35" borderId="5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5" xfId="0" applyFont="1" applyBorder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38" borderId="45" xfId="0" applyFont="1" applyFill="1" applyBorder="1" applyAlignment="1">
      <alignment horizontal="left"/>
    </xf>
    <xf numFmtId="0" fontId="3" fillId="38" borderId="45" xfId="0" applyFont="1" applyFill="1" applyBorder="1" applyAlignment="1">
      <alignment horizontal="center" vertical="center"/>
    </xf>
    <xf numFmtId="0" fontId="3" fillId="38" borderId="14" xfId="0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left"/>
    </xf>
    <xf numFmtId="0" fontId="3" fillId="38" borderId="32" xfId="0" applyFont="1" applyFill="1" applyBorder="1" applyAlignment="1">
      <alignment horizontal="center" vertical="center"/>
    </xf>
    <xf numFmtId="0" fontId="3" fillId="38" borderId="50" xfId="0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/>
    </xf>
    <xf numFmtId="0" fontId="3" fillId="38" borderId="56" xfId="0" applyFont="1" applyFill="1" applyBorder="1" applyAlignment="1">
      <alignment horizontal="left"/>
    </xf>
    <xf numFmtId="0" fontId="3" fillId="38" borderId="19" xfId="0" applyFont="1" applyFill="1" applyBorder="1" applyAlignment="1">
      <alignment horizontal="center" vertical="center"/>
    </xf>
    <xf numFmtId="0" fontId="3" fillId="38" borderId="35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0" fontId="3" fillId="38" borderId="21" xfId="0" applyFont="1" applyFill="1" applyBorder="1" applyAlignment="1">
      <alignment horizontal="center" wrapText="1"/>
    </xf>
    <xf numFmtId="0" fontId="3" fillId="38" borderId="56" xfId="0" applyFont="1" applyFill="1" applyBorder="1" applyAlignment="1">
      <alignment horizontal="center" vertical="center" wrapText="1"/>
    </xf>
    <xf numFmtId="0" fontId="99" fillId="35" borderId="0" xfId="0" applyFont="1" applyFill="1" applyBorder="1" applyAlignment="1">
      <alignment/>
    </xf>
    <xf numFmtId="0" fontId="3" fillId="0" borderId="63" xfId="0" applyFont="1" applyBorder="1" applyAlignment="1">
      <alignment/>
    </xf>
    <xf numFmtId="0" fontId="3" fillId="0" borderId="62" xfId="0" applyFont="1" applyBorder="1" applyAlignment="1">
      <alignment/>
    </xf>
    <xf numFmtId="0" fontId="13" fillId="0" borderId="0" xfId="0" applyFont="1" applyBorder="1" applyAlignment="1">
      <alignment horizont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right" wrapText="1"/>
    </xf>
    <xf numFmtId="0" fontId="13" fillId="0" borderId="5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wrapText="1"/>
    </xf>
    <xf numFmtId="0" fontId="36" fillId="39" borderId="59" xfId="0" applyFont="1" applyFill="1" applyBorder="1" applyAlignment="1">
      <alignment horizontal="center" vertical="center" wrapText="1"/>
    </xf>
    <xf numFmtId="0" fontId="36" fillId="39" borderId="61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3" fontId="14" fillId="0" borderId="38" xfId="0" applyNumberFormat="1" applyFont="1" applyFill="1" applyBorder="1" applyAlignment="1">
      <alignment horizontal="center" vertical="center"/>
    </xf>
    <xf numFmtId="3" fontId="14" fillId="0" borderId="39" xfId="0" applyNumberFormat="1" applyFont="1" applyFill="1" applyBorder="1" applyAlignment="1">
      <alignment horizontal="center" vertical="center"/>
    </xf>
    <xf numFmtId="3" fontId="33" fillId="0" borderId="23" xfId="0" applyNumberFormat="1" applyFont="1" applyBorder="1" applyAlignment="1">
      <alignment horizontal="center" vertical="center"/>
    </xf>
    <xf numFmtId="3" fontId="33" fillId="0" borderId="51" xfId="0" applyNumberFormat="1" applyFont="1" applyBorder="1" applyAlignment="1">
      <alignment horizontal="center" vertical="center"/>
    </xf>
    <xf numFmtId="3" fontId="14" fillId="0" borderId="23" xfId="0" applyNumberFormat="1" applyFont="1" applyBorder="1" applyAlignment="1">
      <alignment horizontal="center" vertical="center"/>
    </xf>
    <xf numFmtId="3" fontId="33" fillId="0" borderId="24" xfId="0" applyNumberFormat="1" applyFont="1" applyBorder="1" applyAlignment="1">
      <alignment horizontal="center" vertical="center"/>
    </xf>
    <xf numFmtId="3" fontId="33" fillId="0" borderId="28" xfId="0" applyNumberFormat="1" applyFont="1" applyBorder="1" applyAlignment="1">
      <alignment horizontal="center" vertical="center"/>
    </xf>
    <xf numFmtId="0" fontId="16" fillId="0" borderId="23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wrapText="1"/>
    </xf>
    <xf numFmtId="0" fontId="16" fillId="0" borderId="51" xfId="0" applyFont="1" applyFill="1" applyBorder="1" applyAlignment="1">
      <alignment horizontal="center" wrapText="1"/>
    </xf>
    <xf numFmtId="0" fontId="16" fillId="35" borderId="23" xfId="0" applyFont="1" applyFill="1" applyBorder="1" applyAlignment="1">
      <alignment horizontal="center" wrapText="1"/>
    </xf>
    <xf numFmtId="0" fontId="16" fillId="35" borderId="10" xfId="0" applyFont="1" applyFill="1" applyBorder="1" applyAlignment="1">
      <alignment wrapText="1"/>
    </xf>
    <xf numFmtId="0" fontId="16" fillId="35" borderId="51" xfId="0" applyFont="1" applyFill="1" applyBorder="1" applyAlignment="1">
      <alignment horizontal="center" wrapText="1"/>
    </xf>
    <xf numFmtId="0" fontId="33" fillId="35" borderId="23" xfId="0" applyFont="1" applyFill="1" applyBorder="1" applyAlignment="1">
      <alignment horizontal="center" wrapText="1"/>
    </xf>
    <xf numFmtId="0" fontId="33" fillId="35" borderId="10" xfId="0" applyFont="1" applyFill="1" applyBorder="1" applyAlignment="1">
      <alignment wrapText="1"/>
    </xf>
    <xf numFmtId="0" fontId="33" fillId="35" borderId="51" xfId="0" applyFont="1" applyFill="1" applyBorder="1" applyAlignment="1">
      <alignment horizontal="center" wrapText="1"/>
    </xf>
    <xf numFmtId="0" fontId="33" fillId="35" borderId="69" xfId="0" applyFont="1" applyFill="1" applyBorder="1" applyAlignment="1">
      <alignment horizontal="left" vertical="center" wrapText="1"/>
    </xf>
    <xf numFmtId="0" fontId="16" fillId="35" borderId="51" xfId="0" applyFont="1" applyFill="1" applyBorder="1" applyAlignment="1">
      <alignment horizontal="center" vertical="center" wrapText="1"/>
    </xf>
    <xf numFmtId="0" fontId="16" fillId="35" borderId="23" xfId="0" applyFont="1" applyFill="1" applyBorder="1" applyAlignment="1">
      <alignment wrapText="1"/>
    </xf>
    <xf numFmtId="0" fontId="16" fillId="35" borderId="10" xfId="0" applyFont="1" applyFill="1" applyBorder="1" applyAlignment="1">
      <alignment horizontal="left" wrapText="1"/>
    </xf>
    <xf numFmtId="0" fontId="33" fillId="35" borderId="10" xfId="0" applyFont="1" applyFill="1" applyBorder="1" applyAlignment="1">
      <alignment horizontal="left" wrapText="1"/>
    </xf>
    <xf numFmtId="0" fontId="33" fillId="35" borderId="23" xfId="0" applyFont="1" applyFill="1" applyBorder="1" applyAlignment="1">
      <alignment wrapText="1"/>
    </xf>
    <xf numFmtId="3" fontId="33" fillId="0" borderId="18" xfId="0" applyNumberFormat="1" applyFont="1" applyBorder="1" applyAlignment="1">
      <alignment horizontal="center" vertical="center"/>
    </xf>
    <xf numFmtId="3" fontId="33" fillId="0" borderId="0" xfId="0" applyNumberFormat="1" applyFont="1" applyBorder="1" applyAlignment="1">
      <alignment horizontal="center" vertical="center"/>
    </xf>
    <xf numFmtId="3" fontId="33" fillId="0" borderId="69" xfId="0" applyNumberFormat="1" applyFont="1" applyBorder="1" applyAlignment="1">
      <alignment horizontal="center" vertical="center"/>
    </xf>
    <xf numFmtId="3" fontId="33" fillId="0" borderId="70" xfId="0" applyNumberFormat="1" applyFont="1" applyBorder="1" applyAlignment="1">
      <alignment horizontal="center" vertical="center"/>
    </xf>
    <xf numFmtId="0" fontId="33" fillId="0" borderId="23" xfId="0" applyFont="1" applyFill="1" applyBorder="1" applyAlignment="1">
      <alignment wrapText="1"/>
    </xf>
    <xf numFmtId="0" fontId="33" fillId="0" borderId="10" xfId="0" applyFont="1" applyFill="1" applyBorder="1" applyAlignment="1">
      <alignment horizontal="left" wrapText="1"/>
    </xf>
    <xf numFmtId="3" fontId="32" fillId="0" borderId="18" xfId="0" applyNumberFormat="1" applyFont="1" applyBorder="1" applyAlignment="1">
      <alignment horizontal="center" vertical="center"/>
    </xf>
    <xf numFmtId="3" fontId="32" fillId="0" borderId="52" xfId="0" applyNumberFormat="1" applyFont="1" applyBorder="1" applyAlignment="1">
      <alignment horizontal="center" vertical="center"/>
    </xf>
    <xf numFmtId="0" fontId="33" fillId="0" borderId="24" xfId="0" applyFont="1" applyFill="1" applyBorder="1" applyAlignment="1">
      <alignment wrapText="1"/>
    </xf>
    <xf numFmtId="0" fontId="33" fillId="0" borderId="11" xfId="0" applyFont="1" applyFill="1" applyBorder="1" applyAlignment="1">
      <alignment horizontal="left" wrapText="1"/>
    </xf>
    <xf numFmtId="0" fontId="33" fillId="0" borderId="28" xfId="0" applyFont="1" applyFill="1" applyBorder="1" applyAlignment="1">
      <alignment horizontal="center" wrapText="1"/>
    </xf>
    <xf numFmtId="3" fontId="32" fillId="0" borderId="11" xfId="0" applyNumberFormat="1" applyFont="1" applyBorder="1" applyAlignment="1">
      <alignment horizontal="center" vertical="center"/>
    </xf>
    <xf numFmtId="3" fontId="32" fillId="0" borderId="56" xfId="0" applyNumberFormat="1" applyFont="1" applyBorder="1" applyAlignment="1">
      <alignment horizontal="center" vertical="center"/>
    </xf>
    <xf numFmtId="0" fontId="33" fillId="0" borderId="0" xfId="0" applyFont="1" applyAlignment="1">
      <alignment/>
    </xf>
    <xf numFmtId="0" fontId="33" fillId="0" borderId="0" xfId="0" applyFont="1" applyFill="1" applyBorder="1" applyAlignment="1">
      <alignment horizontal="center" wrapText="1"/>
    </xf>
    <xf numFmtId="0" fontId="32" fillId="0" borderId="0" xfId="0" applyFont="1" applyAlignment="1">
      <alignment/>
    </xf>
    <xf numFmtId="3" fontId="33" fillId="0" borderId="17" xfId="0" applyNumberFormat="1" applyFont="1" applyBorder="1" applyAlignment="1">
      <alignment horizontal="center" vertical="center"/>
    </xf>
    <xf numFmtId="3" fontId="33" fillId="0" borderId="34" xfId="0" applyNumberFormat="1" applyFont="1" applyBorder="1" applyAlignment="1">
      <alignment horizontal="center" vertical="center"/>
    </xf>
    <xf numFmtId="3" fontId="33" fillId="0" borderId="19" xfId="0" applyNumberFormat="1" applyFont="1" applyBorder="1" applyAlignment="1">
      <alignment horizontal="center" vertical="center"/>
    </xf>
    <xf numFmtId="0" fontId="100" fillId="0" borderId="0" xfId="0" applyFont="1" applyAlignment="1">
      <alignment/>
    </xf>
    <xf numFmtId="0" fontId="100" fillId="0" borderId="0" xfId="0" applyFont="1" applyAlignment="1">
      <alignment horizontal="right"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0" fontId="33" fillId="0" borderId="71" xfId="0" applyFont="1" applyBorder="1" applyAlignment="1">
      <alignment/>
    </xf>
    <xf numFmtId="0" fontId="100" fillId="0" borderId="72" xfId="0" applyFont="1" applyBorder="1" applyAlignment="1">
      <alignment horizontal="right"/>
    </xf>
    <xf numFmtId="0" fontId="101" fillId="38" borderId="73" xfId="0" applyFont="1" applyFill="1" applyBorder="1" applyAlignment="1">
      <alignment horizontal="center" wrapText="1"/>
    </xf>
    <xf numFmtId="0" fontId="101" fillId="38" borderId="74" xfId="0" applyFont="1" applyFill="1" applyBorder="1" applyAlignment="1">
      <alignment horizontal="center" wrapText="1"/>
    </xf>
    <xf numFmtId="0" fontId="101" fillId="38" borderId="75" xfId="0" applyFont="1" applyFill="1" applyBorder="1" applyAlignment="1">
      <alignment/>
    </xf>
    <xf numFmtId="0" fontId="33" fillId="0" borderId="76" xfId="0" applyFont="1" applyBorder="1" applyAlignment="1">
      <alignment/>
    </xf>
    <xf numFmtId="3" fontId="100" fillId="0" borderId="16" xfId="0" applyNumberFormat="1" applyFont="1" applyBorder="1" applyAlignment="1">
      <alignment horizontal="center" vertical="center"/>
    </xf>
    <xf numFmtId="3" fontId="100" fillId="0" borderId="15" xfId="0" applyNumberFormat="1" applyFont="1" applyBorder="1" applyAlignment="1">
      <alignment horizontal="center" vertical="center"/>
    </xf>
    <xf numFmtId="0" fontId="33" fillId="38" borderId="77" xfId="0" applyFont="1" applyFill="1" applyBorder="1" applyAlignment="1">
      <alignment/>
    </xf>
    <xf numFmtId="0" fontId="33" fillId="0" borderId="59" xfId="0" applyFont="1" applyBorder="1" applyAlignment="1">
      <alignment/>
    </xf>
    <xf numFmtId="3" fontId="100" fillId="0" borderId="11" xfId="0" applyNumberFormat="1" applyFont="1" applyBorder="1" applyAlignment="1">
      <alignment horizontal="center" vertical="center"/>
    </xf>
    <xf numFmtId="0" fontId="100" fillId="0" borderId="59" xfId="0" applyFont="1" applyBorder="1" applyAlignment="1">
      <alignment horizontal="center" vertical="center"/>
    </xf>
    <xf numFmtId="0" fontId="100" fillId="38" borderId="78" xfId="0" applyFont="1" applyFill="1" applyBorder="1" applyAlignment="1">
      <alignment/>
    </xf>
    <xf numFmtId="0" fontId="100" fillId="38" borderId="79" xfId="0" applyFont="1" applyFill="1" applyBorder="1" applyAlignment="1">
      <alignment horizontal="right"/>
    </xf>
    <xf numFmtId="3" fontId="100" fillId="0" borderId="44" xfId="0" applyNumberFormat="1" applyFont="1" applyBorder="1" applyAlignment="1">
      <alignment horizontal="center" vertical="center"/>
    </xf>
    <xf numFmtId="0" fontId="101" fillId="38" borderId="77" xfId="0" applyFont="1" applyFill="1" applyBorder="1" applyAlignment="1">
      <alignment/>
    </xf>
    <xf numFmtId="0" fontId="33" fillId="35" borderId="80" xfId="0" applyFont="1" applyFill="1" applyBorder="1" applyAlignment="1">
      <alignment/>
    </xf>
    <xf numFmtId="0" fontId="33" fillId="35" borderId="81" xfId="0" applyFont="1" applyFill="1" applyBorder="1" applyAlignment="1">
      <alignment horizontal="right"/>
    </xf>
    <xf numFmtId="9" fontId="100" fillId="35" borderId="81" xfId="59" applyFont="1" applyFill="1" applyBorder="1" applyAlignment="1">
      <alignment/>
    </xf>
    <xf numFmtId="9" fontId="100" fillId="35" borderId="82" xfId="59" applyFont="1" applyFill="1" applyBorder="1" applyAlignment="1">
      <alignment/>
    </xf>
    <xf numFmtId="3" fontId="100" fillId="0" borderId="59" xfId="0" applyNumberFormat="1" applyFont="1" applyBorder="1" applyAlignment="1">
      <alignment horizontal="center" vertical="center"/>
    </xf>
    <xf numFmtId="4" fontId="1" fillId="0" borderId="18" xfId="55" applyNumberFormat="1" applyFont="1" applyFill="1" applyBorder="1" applyAlignment="1">
      <alignment horizontal="center" vertical="center"/>
      <protection/>
    </xf>
    <xf numFmtId="4" fontId="1" fillId="0" borderId="10" xfId="55" applyNumberFormat="1" applyFont="1" applyFill="1" applyBorder="1" applyAlignment="1">
      <alignment horizontal="center" vertical="center"/>
      <protection/>
    </xf>
    <xf numFmtId="4" fontId="1" fillId="0" borderId="51" xfId="55" applyNumberFormat="1" applyFont="1" applyFill="1" applyBorder="1" applyAlignment="1">
      <alignment horizontal="center" vertical="center"/>
      <protection/>
    </xf>
    <xf numFmtId="4" fontId="1" fillId="0" borderId="27" xfId="55" applyNumberFormat="1" applyFont="1" applyFill="1" applyBorder="1" applyAlignment="1">
      <alignment horizontal="center" vertical="center"/>
      <protection/>
    </xf>
    <xf numFmtId="4" fontId="1" fillId="0" borderId="11" xfId="55" applyNumberFormat="1" applyFont="1" applyFill="1" applyBorder="1" applyAlignment="1">
      <alignment horizontal="center" vertical="center"/>
      <protection/>
    </xf>
    <xf numFmtId="4" fontId="1" fillId="0" borderId="28" xfId="55" applyNumberFormat="1" applyFont="1" applyFill="1" applyBorder="1" applyAlignment="1">
      <alignment horizontal="center" vertical="center"/>
      <protection/>
    </xf>
    <xf numFmtId="4" fontId="1" fillId="0" borderId="83" xfId="55" applyNumberFormat="1" applyFont="1" applyFill="1" applyBorder="1" applyAlignment="1">
      <alignment horizontal="center" vertical="center"/>
      <protection/>
    </xf>
    <xf numFmtId="4" fontId="1" fillId="0" borderId="36" xfId="55" applyNumberFormat="1" applyFont="1" applyFill="1" applyBorder="1" applyAlignment="1">
      <alignment horizontal="center" vertical="center"/>
      <protection/>
    </xf>
    <xf numFmtId="4" fontId="1" fillId="0" borderId="39" xfId="55" applyNumberFormat="1" applyFont="1" applyFill="1" applyBorder="1" applyAlignment="1">
      <alignment horizontal="center" vertical="center"/>
      <protection/>
    </xf>
    <xf numFmtId="0" fontId="11" fillId="0" borderId="10" xfId="55" applyFont="1" applyBorder="1" applyAlignment="1">
      <alignment horizontal="left" vertical="center" wrapText="1"/>
      <protection/>
    </xf>
    <xf numFmtId="3" fontId="96" fillId="0" borderId="10" xfId="56" applyNumberFormat="1" applyFont="1" applyBorder="1" applyAlignment="1">
      <alignment horizontal="center" vertical="center" wrapText="1"/>
      <protection/>
    </xf>
    <xf numFmtId="4" fontId="1" fillId="0" borderId="15" xfId="0" applyNumberFormat="1" applyFont="1" applyBorder="1" applyAlignment="1">
      <alignment horizontal="center" vertical="center"/>
    </xf>
    <xf numFmtId="4" fontId="1" fillId="0" borderId="84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51" xfId="0" applyNumberFormat="1" applyFont="1" applyBorder="1" applyAlignment="1">
      <alignment horizontal="center" vertical="center"/>
    </xf>
    <xf numFmtId="3" fontId="33" fillId="0" borderId="51" xfId="0" applyNumberFormat="1" applyFont="1" applyFill="1" applyBorder="1" applyAlignment="1">
      <alignment horizontal="center" vertical="center"/>
    </xf>
    <xf numFmtId="0" fontId="7" fillId="0" borderId="32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90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/>
    </xf>
    <xf numFmtId="3" fontId="38" fillId="0" borderId="10" xfId="0" applyNumberFormat="1" applyFont="1" applyBorder="1" applyAlignment="1">
      <alignment/>
    </xf>
    <xf numFmtId="49" fontId="5" fillId="32" borderId="43" xfId="0" applyNumberFormat="1" applyFont="1" applyFill="1" applyBorder="1" applyAlignment="1" applyProtection="1">
      <alignment horizontal="center" vertical="center" wrapText="1"/>
      <protection/>
    </xf>
    <xf numFmtId="49" fontId="5" fillId="0" borderId="77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24" fillId="0" borderId="10" xfId="0" applyNumberFormat="1" applyFont="1" applyFill="1" applyBorder="1" applyAlignment="1" applyProtection="1">
      <alignment horizontal="center" vertical="center"/>
      <protection/>
    </xf>
    <xf numFmtId="3" fontId="24" fillId="0" borderId="10" xfId="0" applyNumberFormat="1" applyFont="1" applyFill="1" applyBorder="1" applyAlignment="1" applyProtection="1">
      <alignment horizontal="center" vertical="center"/>
      <protection locked="0"/>
    </xf>
    <xf numFmtId="0" fontId="39" fillId="0" borderId="64" xfId="0" applyFont="1" applyFill="1" applyBorder="1" applyAlignment="1" applyProtection="1">
      <alignment horizontal="center" vertical="center"/>
      <protection/>
    </xf>
    <xf numFmtId="3" fontId="24" fillId="0" borderId="10" xfId="0" applyNumberFormat="1" applyFont="1" applyBorder="1" applyAlignment="1" applyProtection="1">
      <alignment horizontal="center" vertical="center"/>
      <protection locked="0"/>
    </xf>
    <xf numFmtId="3" fontId="24" fillId="0" borderId="16" xfId="0" applyNumberFormat="1" applyFont="1" applyFill="1" applyBorder="1" applyAlignment="1" applyProtection="1">
      <alignment horizontal="center" vertical="center"/>
      <protection/>
    </xf>
    <xf numFmtId="3" fontId="24" fillId="0" borderId="16" xfId="0" applyNumberFormat="1" applyFont="1" applyBorder="1" applyAlignment="1" applyProtection="1">
      <alignment horizontal="center" vertical="center"/>
      <protection locked="0"/>
    </xf>
    <xf numFmtId="3" fontId="24" fillId="0" borderId="52" xfId="0" applyNumberFormat="1" applyFont="1" applyFill="1" applyBorder="1" applyAlignment="1" applyProtection="1">
      <alignment horizontal="center" vertical="center"/>
      <protection locked="0"/>
    </xf>
    <xf numFmtId="3" fontId="24" fillId="0" borderId="51" xfId="0" applyNumberFormat="1" applyFont="1" applyFill="1" applyBorder="1" applyAlignment="1" applyProtection="1">
      <alignment horizontal="center" vertical="center"/>
      <protection locked="0"/>
    </xf>
    <xf numFmtId="3" fontId="24" fillId="0" borderId="18" xfId="0" applyNumberFormat="1" applyFont="1" applyBorder="1" applyAlignment="1" applyProtection="1">
      <alignment horizontal="center" vertical="center"/>
      <protection locked="0"/>
    </xf>
    <xf numFmtId="3" fontId="24" fillId="0" borderId="77" xfId="0" applyNumberFormat="1" applyFont="1" applyFill="1" applyBorder="1" applyAlignment="1" applyProtection="1">
      <alignment horizontal="center" vertical="center"/>
      <protection/>
    </xf>
    <xf numFmtId="3" fontId="24" fillId="0" borderId="77" xfId="0" applyNumberFormat="1" applyFont="1" applyBorder="1" applyAlignment="1" applyProtection="1">
      <alignment horizontal="center" vertical="center"/>
      <protection locked="0"/>
    </xf>
    <xf numFmtId="3" fontId="24" fillId="0" borderId="32" xfId="0" applyNumberFormat="1" applyFont="1" applyFill="1" applyBorder="1" applyAlignment="1" applyProtection="1">
      <alignment horizontal="center" vertical="center"/>
      <protection locked="0"/>
    </xf>
    <xf numFmtId="3" fontId="102" fillId="38" borderId="65" xfId="0" applyNumberFormat="1" applyFont="1" applyFill="1" applyBorder="1" applyAlignment="1">
      <alignment horizontal="center"/>
    </xf>
    <xf numFmtId="3" fontId="102" fillId="38" borderId="30" xfId="0" applyNumberFormat="1" applyFont="1" applyFill="1" applyBorder="1" applyAlignment="1">
      <alignment horizontal="center"/>
    </xf>
    <xf numFmtId="0" fontId="40" fillId="35" borderId="51" xfId="0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right"/>
    </xf>
    <xf numFmtId="0" fontId="42" fillId="32" borderId="11" xfId="0" applyFont="1" applyFill="1" applyBorder="1" applyAlignment="1">
      <alignment horizontal="center" vertical="center" wrapText="1"/>
    </xf>
    <xf numFmtId="0" fontId="42" fillId="32" borderId="28" xfId="0" applyFont="1" applyFill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2" fillId="0" borderId="51" xfId="0" applyFont="1" applyFill="1" applyBorder="1" applyAlignment="1">
      <alignment horizontal="center" wrapText="1"/>
    </xf>
    <xf numFmtId="3" fontId="40" fillId="0" borderId="10" xfId="0" applyNumberFormat="1" applyFont="1" applyBorder="1" applyAlignment="1">
      <alignment horizontal="center" vertical="center"/>
    </xf>
    <xf numFmtId="3" fontId="40" fillId="0" borderId="51" xfId="0" applyNumberFormat="1" applyFont="1" applyBorder="1" applyAlignment="1">
      <alignment horizontal="center" vertical="center"/>
    </xf>
    <xf numFmtId="0" fontId="42" fillId="35" borderId="23" xfId="0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left" vertical="center" wrapText="1"/>
    </xf>
    <xf numFmtId="0" fontId="42" fillId="35" borderId="51" xfId="0" applyFont="1" applyFill="1" applyBorder="1" applyAlignment="1">
      <alignment horizontal="center" vertical="center" wrapText="1"/>
    </xf>
    <xf numFmtId="0" fontId="40" fillId="35" borderId="23" xfId="0" applyFont="1" applyFill="1" applyBorder="1" applyAlignment="1">
      <alignment horizontal="center" vertical="center" wrapText="1"/>
    </xf>
    <xf numFmtId="0" fontId="40" fillId="35" borderId="10" xfId="0" applyFont="1" applyFill="1" applyBorder="1" applyAlignment="1">
      <alignment horizontal="left" vertical="center" wrapText="1"/>
    </xf>
    <xf numFmtId="3" fontId="40" fillId="0" borderId="40" xfId="0" applyNumberFormat="1" applyFont="1" applyBorder="1" applyAlignment="1">
      <alignment horizontal="center" vertical="center"/>
    </xf>
    <xf numFmtId="3" fontId="40" fillId="0" borderId="18" xfId="0" applyNumberFormat="1" applyFont="1" applyBorder="1" applyAlignment="1">
      <alignment horizontal="center" vertical="center"/>
    </xf>
    <xf numFmtId="3" fontId="40" fillId="0" borderId="16" xfId="0" applyNumberFormat="1" applyFont="1" applyBorder="1" applyAlignment="1">
      <alignment horizontal="center" vertical="center"/>
    </xf>
    <xf numFmtId="3" fontId="40" fillId="0" borderId="77" xfId="0" applyNumberFormat="1" applyFont="1" applyBorder="1" applyAlignment="1">
      <alignment horizontal="center" vertical="center"/>
    </xf>
    <xf numFmtId="3" fontId="40" fillId="0" borderId="0" xfId="0" applyNumberFormat="1" applyFont="1" applyBorder="1" applyAlignment="1">
      <alignment horizontal="center" vertical="center"/>
    </xf>
    <xf numFmtId="3" fontId="40" fillId="0" borderId="69" xfId="0" applyNumberFormat="1" applyFont="1" applyBorder="1" applyAlignment="1">
      <alignment horizontal="center" vertical="center"/>
    </xf>
    <xf numFmtId="3" fontId="40" fillId="0" borderId="54" xfId="0" applyNumberFormat="1" applyFont="1" applyBorder="1" applyAlignment="1">
      <alignment horizontal="center" vertical="center"/>
    </xf>
    <xf numFmtId="3" fontId="40" fillId="0" borderId="53" xfId="0" applyNumberFormat="1" applyFont="1" applyBorder="1" applyAlignment="1">
      <alignment horizontal="center" vertical="center"/>
    </xf>
    <xf numFmtId="3" fontId="40" fillId="0" borderId="70" xfId="0" applyNumberFormat="1" applyFont="1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3" fontId="41" fillId="0" borderId="10" xfId="0" applyNumberFormat="1" applyFont="1" applyBorder="1" applyAlignment="1">
      <alignment horizontal="center" vertical="center"/>
    </xf>
    <xf numFmtId="3" fontId="41" fillId="0" borderId="18" xfId="0" applyNumberFormat="1" applyFont="1" applyBorder="1" applyAlignment="1">
      <alignment horizontal="center" vertical="center"/>
    </xf>
    <xf numFmtId="3" fontId="41" fillId="0" borderId="52" xfId="0" applyNumberFormat="1" applyFont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left" vertical="center" wrapText="1"/>
    </xf>
    <xf numFmtId="3" fontId="41" fillId="0" borderId="11" xfId="0" applyNumberFormat="1" applyFont="1" applyBorder="1" applyAlignment="1">
      <alignment horizontal="center" vertical="center"/>
    </xf>
    <xf numFmtId="3" fontId="41" fillId="0" borderId="44" xfId="0" applyNumberFormat="1" applyFont="1" applyBorder="1" applyAlignment="1">
      <alignment horizontal="center" vertical="center"/>
    </xf>
    <xf numFmtId="3" fontId="41" fillId="0" borderId="56" xfId="0" applyNumberFormat="1" applyFont="1" applyBorder="1" applyAlignment="1">
      <alignment horizontal="center" vertical="center"/>
    </xf>
    <xf numFmtId="0" fontId="94" fillId="0" borderId="38" xfId="0" applyFont="1" applyBorder="1" applyAlignment="1">
      <alignment vertical="center" wrapText="1"/>
    </xf>
    <xf numFmtId="0" fontId="95" fillId="0" borderId="85" xfId="0" applyFont="1" applyBorder="1" applyAlignment="1">
      <alignment horizontal="center" vertical="center" wrapText="1"/>
    </xf>
    <xf numFmtId="3" fontId="1" fillId="0" borderId="36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14" fillId="0" borderId="36" xfId="0" applyNumberFormat="1" applyFont="1" applyFill="1" applyBorder="1" applyAlignment="1">
      <alignment horizontal="center" vertical="center"/>
    </xf>
    <xf numFmtId="3" fontId="33" fillId="0" borderId="51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/>
    </xf>
    <xf numFmtId="3" fontId="13" fillId="0" borderId="52" xfId="0" applyNumberFormat="1" applyFont="1" applyBorder="1" applyAlignment="1">
      <alignment/>
    </xf>
    <xf numFmtId="3" fontId="13" fillId="0" borderId="27" xfId="0" applyNumberFormat="1" applyFont="1" applyBorder="1" applyAlignment="1">
      <alignment/>
    </xf>
    <xf numFmtId="3" fontId="13" fillId="0" borderId="28" xfId="0" applyNumberFormat="1" applyFont="1" applyBorder="1" applyAlignment="1">
      <alignment/>
    </xf>
    <xf numFmtId="0" fontId="2" fillId="32" borderId="63" xfId="0" applyFont="1" applyFill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  <xf numFmtId="3" fontId="15" fillId="0" borderId="52" xfId="0" applyNumberFormat="1" applyFont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5" fillId="0" borderId="51" xfId="0" applyNumberFormat="1" applyFont="1" applyBorder="1" applyAlignment="1">
      <alignment horizontal="center" vertical="center"/>
    </xf>
    <xf numFmtId="3" fontId="15" fillId="33" borderId="10" xfId="0" applyNumberFormat="1" applyFont="1" applyFill="1" applyBorder="1" applyAlignment="1">
      <alignment horizontal="center" vertical="center"/>
    </xf>
    <xf numFmtId="3" fontId="15" fillId="33" borderId="51" xfId="0" applyNumberFormat="1" applyFont="1" applyFill="1" applyBorder="1" applyAlignment="1">
      <alignment horizontal="center" vertical="center"/>
    </xf>
    <xf numFmtId="3" fontId="1" fillId="33" borderId="23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0" fontId="2" fillId="32" borderId="86" xfId="0" applyFont="1" applyFill="1" applyBorder="1" applyAlignment="1">
      <alignment horizontal="center" vertical="center"/>
    </xf>
    <xf numFmtId="0" fontId="2" fillId="32" borderId="87" xfId="0" applyFont="1" applyFill="1" applyBorder="1" applyAlignment="1">
      <alignment horizontal="center" vertical="center"/>
    </xf>
    <xf numFmtId="0" fontId="2" fillId="32" borderId="58" xfId="0" applyFont="1" applyFill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0" fontId="1" fillId="32" borderId="27" xfId="0" applyFont="1" applyFill="1" applyBorder="1" applyAlignment="1">
      <alignment horizontal="center" vertical="center" wrapText="1"/>
    </xf>
    <xf numFmtId="0" fontId="15" fillId="32" borderId="20" xfId="0" applyFont="1" applyFill="1" applyBorder="1" applyAlignment="1">
      <alignment horizontal="center" vertical="center" wrapText="1"/>
    </xf>
    <xf numFmtId="3" fontId="1" fillId="35" borderId="15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" fontId="1" fillId="35" borderId="29" xfId="0" applyNumberFormat="1" applyFont="1" applyFill="1" applyBorder="1" applyAlignment="1">
      <alignment horizontal="center" vertical="center"/>
    </xf>
    <xf numFmtId="3" fontId="1" fillId="0" borderId="30" xfId="0" applyNumberFormat="1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3" fontId="1" fillId="0" borderId="59" xfId="0" applyNumberFormat="1" applyFont="1" applyBorder="1" applyAlignment="1">
      <alignment horizontal="center" vertical="center"/>
    </xf>
    <xf numFmtId="3" fontId="1" fillId="0" borderId="44" xfId="0" applyNumberFormat="1" applyFont="1" applyBorder="1" applyAlignment="1">
      <alignment horizontal="center" vertical="center"/>
    </xf>
    <xf numFmtId="3" fontId="1" fillId="0" borderId="61" xfId="0" applyNumberFormat="1" applyFont="1" applyBorder="1" applyAlignment="1">
      <alignment horizontal="center" vertical="center"/>
    </xf>
    <xf numFmtId="0" fontId="15" fillId="32" borderId="28" xfId="0" applyFont="1" applyFill="1" applyBorder="1" applyAlignment="1">
      <alignment horizontal="centerContinuous" vertical="center" wrapText="1"/>
    </xf>
    <xf numFmtId="0" fontId="15" fillId="32" borderId="25" xfId="0" applyFont="1" applyFill="1" applyBorder="1" applyAlignment="1">
      <alignment horizontal="center" vertical="center" wrapText="1"/>
    </xf>
    <xf numFmtId="0" fontId="15" fillId="32" borderId="31" xfId="0" applyFont="1" applyFill="1" applyBorder="1" applyAlignment="1">
      <alignment horizontal="centerContinuous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3" fontId="15" fillId="0" borderId="44" xfId="0" applyNumberFormat="1" applyFont="1" applyBorder="1" applyAlignment="1">
      <alignment horizontal="center" vertical="center"/>
    </xf>
    <xf numFmtId="3" fontId="15" fillId="0" borderId="61" xfId="0" applyNumberFormat="1" applyFont="1" applyBorder="1" applyAlignment="1">
      <alignment horizontal="center" vertical="center"/>
    </xf>
    <xf numFmtId="3" fontId="1" fillId="0" borderId="25" xfId="0" applyNumberFormat="1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/>
    </xf>
    <xf numFmtId="199" fontId="33" fillId="38" borderId="36" xfId="59" applyNumberFormat="1" applyFont="1" applyFill="1" applyBorder="1" applyAlignment="1">
      <alignment horizontal="center" vertical="center"/>
    </xf>
    <xf numFmtId="9" fontId="33" fillId="38" borderId="83" xfId="59" applyFont="1" applyFill="1" applyBorder="1" applyAlignment="1">
      <alignment horizontal="center" vertical="center"/>
    </xf>
    <xf numFmtId="199" fontId="33" fillId="38" borderId="88" xfId="59" applyNumberFormat="1" applyFont="1" applyFill="1" applyBorder="1" applyAlignment="1">
      <alignment horizontal="center" vertical="center"/>
    </xf>
    <xf numFmtId="9" fontId="33" fillId="38" borderId="72" xfId="59" applyFont="1" applyFill="1" applyBorder="1" applyAlignment="1">
      <alignment horizontal="center" vertical="center"/>
    </xf>
    <xf numFmtId="3" fontId="33" fillId="0" borderId="16" xfId="0" applyNumberFormat="1" applyFont="1" applyBorder="1" applyAlignment="1">
      <alignment horizontal="center" vertical="center"/>
    </xf>
    <xf numFmtId="3" fontId="33" fillId="0" borderId="44" xfId="0" applyNumberFormat="1" applyFont="1" applyBorder="1" applyAlignment="1">
      <alignment horizontal="center" vertical="center"/>
    </xf>
    <xf numFmtId="0" fontId="33" fillId="0" borderId="59" xfId="0" applyFont="1" applyBorder="1" applyAlignment="1">
      <alignment horizontal="center" vertical="center"/>
    </xf>
    <xf numFmtId="0" fontId="3" fillId="38" borderId="19" xfId="0" applyFont="1" applyFill="1" applyBorder="1" applyAlignment="1">
      <alignment horizontal="center"/>
    </xf>
    <xf numFmtId="4" fontId="3" fillId="0" borderId="17" xfId="0" applyNumberFormat="1" applyFont="1" applyBorder="1" applyAlignment="1">
      <alignment/>
    </xf>
    <xf numFmtId="4" fontId="3" fillId="0" borderId="34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3" fontId="24" fillId="0" borderId="53" xfId="0" applyNumberFormat="1" applyFont="1" applyFill="1" applyBorder="1" applyAlignment="1" applyProtection="1">
      <alignment horizontal="center" vertical="center"/>
      <protection/>
    </xf>
    <xf numFmtId="3" fontId="24" fillId="0" borderId="53" xfId="0" applyNumberFormat="1" applyFont="1" applyBorder="1" applyAlignment="1" applyProtection="1">
      <alignment horizontal="center" vertical="center"/>
      <protection locked="0"/>
    </xf>
    <xf numFmtId="3" fontId="24" fillId="0" borderId="70" xfId="0" applyNumberFormat="1" applyFont="1" applyBorder="1" applyAlignment="1" applyProtection="1">
      <alignment horizontal="center" vertical="center"/>
      <protection locked="0"/>
    </xf>
    <xf numFmtId="3" fontId="24" fillId="0" borderId="57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Alignment="1">
      <alignment/>
    </xf>
    <xf numFmtId="49" fontId="14" fillId="0" borderId="38" xfId="0" applyNumberFormat="1" applyFont="1" applyFill="1" applyBorder="1" applyAlignment="1" applyProtection="1">
      <alignment horizontal="left" vertical="center"/>
      <protection/>
    </xf>
    <xf numFmtId="49" fontId="5" fillId="0" borderId="36" xfId="0" applyNumberFormat="1" applyFont="1" applyFill="1" applyBorder="1" applyAlignment="1" applyProtection="1">
      <alignment horizontal="center" vertical="center" wrapText="1"/>
      <protection/>
    </xf>
    <xf numFmtId="49" fontId="5" fillId="0" borderId="39" xfId="0" applyNumberFormat="1" applyFont="1" applyFill="1" applyBorder="1" applyAlignment="1" applyProtection="1">
      <alignment horizontal="center" vertical="center" wrapText="1"/>
      <protection/>
    </xf>
    <xf numFmtId="49" fontId="14" fillId="0" borderId="23" xfId="0" applyNumberFormat="1" applyFont="1" applyFill="1" applyBorder="1" applyAlignment="1" applyProtection="1">
      <alignment horizontal="left" vertical="center"/>
      <protection/>
    </xf>
    <xf numFmtId="49" fontId="5" fillId="0" borderId="51" xfId="0" applyNumberFormat="1" applyFont="1" applyFill="1" applyBorder="1" applyAlignment="1" applyProtection="1">
      <alignment horizontal="center" vertical="center" wrapText="1"/>
      <protection/>
    </xf>
    <xf numFmtId="49" fontId="14" fillId="0" borderId="23" xfId="0" applyNumberFormat="1" applyFont="1" applyFill="1" applyBorder="1" applyAlignment="1" applyProtection="1">
      <alignment horizontal="right" vertical="center"/>
      <protection/>
    </xf>
    <xf numFmtId="0" fontId="24" fillId="0" borderId="23" xfId="0" applyFont="1" applyFill="1" applyBorder="1" applyAlignment="1" applyProtection="1">
      <alignment horizontal="left" vertical="center"/>
      <protection/>
    </xf>
    <xf numFmtId="0" fontId="24" fillId="0" borderId="23" xfId="0" applyFont="1" applyFill="1" applyBorder="1" applyAlignment="1" applyProtection="1">
      <alignment horizontal="right" vertical="center"/>
      <protection/>
    </xf>
    <xf numFmtId="0" fontId="24" fillId="0" borderId="13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horizontal="left" vertical="center"/>
      <protection/>
    </xf>
    <xf numFmtId="3" fontId="102" fillId="38" borderId="33" xfId="0" applyNumberFormat="1" applyFont="1" applyFill="1" applyBorder="1" applyAlignment="1">
      <alignment horizontal="center"/>
    </xf>
    <xf numFmtId="3" fontId="33" fillId="0" borderId="16" xfId="0" applyNumberFormat="1" applyFont="1" applyBorder="1" applyAlignment="1">
      <alignment horizontal="center" vertical="center"/>
    </xf>
    <xf numFmtId="3" fontId="33" fillId="0" borderId="52" xfId="0" applyNumberFormat="1" applyFont="1" applyBorder="1" applyAlignment="1">
      <alignment horizontal="center" vertical="center"/>
    </xf>
    <xf numFmtId="3" fontId="38" fillId="0" borderId="10" xfId="0" applyNumberFormat="1" applyFont="1" applyFill="1" applyBorder="1" applyAlignment="1">
      <alignment/>
    </xf>
    <xf numFmtId="49" fontId="5" fillId="0" borderId="77" xfId="0" applyNumberFormat="1" applyFont="1" applyFill="1" applyBorder="1" applyAlignment="1" applyProtection="1">
      <alignment horizontal="center" vertical="top" wrapText="1"/>
      <protection/>
    </xf>
    <xf numFmtId="3" fontId="40" fillId="0" borderId="10" xfId="0" applyNumberFormat="1" applyFont="1" applyFill="1" applyBorder="1" applyAlignment="1">
      <alignment horizontal="center" vertical="center"/>
    </xf>
    <xf numFmtId="3" fontId="40" fillId="0" borderId="51" xfId="0" applyNumberFormat="1" applyFont="1" applyFill="1" applyBorder="1" applyAlignment="1">
      <alignment horizontal="center" vertical="center"/>
    </xf>
    <xf numFmtId="4" fontId="1" fillId="0" borderId="89" xfId="0" applyNumberFormat="1" applyFont="1" applyBorder="1" applyAlignment="1">
      <alignment horizontal="center" vertical="center"/>
    </xf>
    <xf numFmtId="4" fontId="1" fillId="0" borderId="34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35" xfId="0" applyNumberFormat="1" applyFont="1" applyBorder="1" applyAlignment="1">
      <alignment horizontal="center" vertical="center"/>
    </xf>
    <xf numFmtId="0" fontId="2" fillId="32" borderId="90" xfId="55" applyFont="1" applyFill="1" applyBorder="1" applyAlignment="1">
      <alignment horizontal="center" wrapText="1"/>
      <protection/>
    </xf>
    <xf numFmtId="0" fontId="2" fillId="32" borderId="37" xfId="55" applyFont="1" applyFill="1" applyBorder="1" applyAlignment="1">
      <alignment horizontal="center" vertical="top" wrapText="1"/>
      <protection/>
    </xf>
    <xf numFmtId="4" fontId="1" fillId="0" borderId="45" xfId="0" applyNumberFormat="1" applyFont="1" applyBorder="1" applyAlignment="1">
      <alignment horizontal="center" vertical="center"/>
    </xf>
    <xf numFmtId="3" fontId="100" fillId="0" borderId="44" xfId="0" applyNumberFormat="1" applyFont="1" applyFill="1" applyBorder="1" applyAlignment="1">
      <alignment horizontal="center" vertical="center"/>
    </xf>
    <xf numFmtId="3" fontId="100" fillId="0" borderId="15" xfId="0" applyNumberFormat="1" applyFont="1" applyFill="1" applyBorder="1" applyAlignment="1">
      <alignment horizontal="center" vertical="center"/>
    </xf>
    <xf numFmtId="3" fontId="33" fillId="0" borderId="0" xfId="0" applyNumberFormat="1" applyFont="1" applyBorder="1" applyAlignment="1">
      <alignment horizontal="center" vertical="center"/>
    </xf>
    <xf numFmtId="49" fontId="14" fillId="0" borderId="40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49" fontId="14" fillId="0" borderId="41" xfId="0" applyNumberFormat="1" applyFont="1" applyFill="1" applyBorder="1" applyAlignment="1">
      <alignment horizontal="center" vertical="center"/>
    </xf>
    <xf numFmtId="3" fontId="1" fillId="0" borderId="91" xfId="55" applyNumberFormat="1" applyFont="1" applyFill="1" applyBorder="1" applyAlignment="1">
      <alignment horizontal="center" vertical="center"/>
      <protection/>
    </xf>
    <xf numFmtId="0" fontId="24" fillId="0" borderId="18" xfId="0" applyFont="1" applyFill="1" applyBorder="1" applyAlignment="1" applyProtection="1">
      <alignment horizontal="left" vertical="center"/>
      <protection/>
    </xf>
    <xf numFmtId="0" fontId="24" fillId="0" borderId="18" xfId="0" applyFont="1" applyFill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/>
      <protection/>
    </xf>
    <xf numFmtId="0" fontId="103" fillId="0" borderId="0" xfId="0" applyFont="1" applyBorder="1" applyAlignment="1">
      <alignment horizontal="center"/>
    </xf>
    <xf numFmtId="3" fontId="103" fillId="0" borderId="0" xfId="0" applyNumberFormat="1" applyFont="1" applyBorder="1" applyAlignment="1">
      <alignment horizontal="center"/>
    </xf>
    <xf numFmtId="0" fontId="1" fillId="32" borderId="79" xfId="0" applyFont="1" applyFill="1" applyBorder="1" applyAlignment="1">
      <alignment horizontal="center" vertical="center" wrapText="1"/>
    </xf>
    <xf numFmtId="0" fontId="1" fillId="32" borderId="43" xfId="0" applyFont="1" applyFill="1" applyBorder="1" applyAlignment="1">
      <alignment horizontal="center" vertical="center" wrapText="1"/>
    </xf>
    <xf numFmtId="0" fontId="1" fillId="32" borderId="60" xfId="0" applyFont="1" applyFill="1" applyBorder="1" applyAlignment="1">
      <alignment horizontal="center" vertical="center" wrapText="1"/>
    </xf>
    <xf numFmtId="3" fontId="33" fillId="0" borderId="57" xfId="0" applyNumberFormat="1" applyFont="1" applyBorder="1" applyAlignment="1">
      <alignment horizontal="center" vertical="center"/>
    </xf>
    <xf numFmtId="3" fontId="33" fillId="0" borderId="52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33" fillId="0" borderId="10" xfId="0" applyNumberFormat="1" applyFont="1" applyFill="1" applyBorder="1" applyAlignment="1">
      <alignment horizontal="center" vertical="center"/>
    </xf>
    <xf numFmtId="3" fontId="33" fillId="0" borderId="51" xfId="0" applyNumberFormat="1" applyFont="1" applyFill="1" applyBorder="1" applyAlignment="1">
      <alignment horizontal="center" vertical="center"/>
    </xf>
    <xf numFmtId="0" fontId="14" fillId="0" borderId="85" xfId="0" applyFont="1" applyFill="1" applyBorder="1" applyAlignment="1">
      <alignment horizontal="center" vertical="center"/>
    </xf>
    <xf numFmtId="3" fontId="14" fillId="0" borderId="34" xfId="0" applyNumberFormat="1" applyFont="1" applyBorder="1" applyAlignment="1">
      <alignment horizontal="center" vertical="center"/>
    </xf>
    <xf numFmtId="3" fontId="33" fillId="0" borderId="34" xfId="0" applyNumberFormat="1" applyFont="1" applyFill="1" applyBorder="1" applyAlignment="1">
      <alignment horizontal="center" vertical="center"/>
    </xf>
    <xf numFmtId="3" fontId="33" fillId="0" borderId="11" xfId="0" applyNumberFormat="1" applyFont="1" applyFill="1" applyBorder="1" applyAlignment="1">
      <alignment horizontal="center" vertical="center"/>
    </xf>
    <xf numFmtId="3" fontId="33" fillId="0" borderId="34" xfId="0" applyNumberFormat="1" applyFont="1" applyBorder="1" applyAlignment="1">
      <alignment horizontal="center" vertical="center"/>
    </xf>
    <xf numFmtId="3" fontId="33" fillId="0" borderId="28" xfId="0" applyNumberFormat="1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horizontal="right" vertical="center" wrapText="1"/>
    </xf>
    <xf numFmtId="3" fontId="1" fillId="32" borderId="30" xfId="0" applyNumberFormat="1" applyFont="1" applyFill="1" applyBorder="1" applyAlignment="1">
      <alignment horizontal="center" vertical="center"/>
    </xf>
    <xf numFmtId="3" fontId="1" fillId="32" borderId="31" xfId="0" applyNumberFormat="1" applyFont="1" applyFill="1" applyBorder="1" applyAlignment="1">
      <alignment horizontal="center" vertical="center"/>
    </xf>
    <xf numFmtId="4" fontId="1" fillId="32" borderId="59" xfId="0" applyNumberFormat="1" applyFont="1" applyFill="1" applyBorder="1" applyAlignment="1">
      <alignment horizontal="center" vertical="center"/>
    </xf>
    <xf numFmtId="0" fontId="1" fillId="32" borderId="92" xfId="0" applyFont="1" applyFill="1" applyBorder="1" applyAlignment="1">
      <alignment horizontal="center" vertical="center" wrapText="1"/>
    </xf>
    <xf numFmtId="0" fontId="1" fillId="32" borderId="93" xfId="0" applyFont="1" applyFill="1" applyBorder="1" applyAlignment="1">
      <alignment horizontal="center" vertical="center" wrapText="1"/>
    </xf>
    <xf numFmtId="3" fontId="1" fillId="0" borderId="40" xfId="55" applyNumberFormat="1" applyFont="1" applyFill="1" applyBorder="1" applyAlignment="1">
      <alignment horizontal="center" vertical="center"/>
      <protection/>
    </xf>
    <xf numFmtId="49" fontId="1" fillId="33" borderId="38" xfId="55" applyNumberFormat="1" applyFont="1" applyFill="1" applyBorder="1" applyAlignment="1">
      <alignment horizontal="center" vertical="center"/>
      <protection/>
    </xf>
    <xf numFmtId="49" fontId="1" fillId="33" borderId="24" xfId="55" applyNumberFormat="1" applyFont="1" applyFill="1" applyBorder="1" applyAlignment="1">
      <alignment horizontal="center" vertical="center"/>
      <protection/>
    </xf>
    <xf numFmtId="9" fontId="33" fillId="38" borderId="88" xfId="0" applyNumberFormat="1" applyFont="1" applyFill="1" applyBorder="1" applyAlignment="1">
      <alignment horizontal="center" vertical="center"/>
    </xf>
    <xf numFmtId="3" fontId="100" fillId="0" borderId="59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3" fillId="0" borderId="34" xfId="0" applyNumberFormat="1" applyFont="1" applyFill="1" applyBorder="1" applyAlignment="1">
      <alignment/>
    </xf>
    <xf numFmtId="3" fontId="3" fillId="35" borderId="63" xfId="0" applyNumberFormat="1" applyFont="1" applyFill="1" applyBorder="1" applyAlignment="1">
      <alignment horizontal="center" vertical="center" wrapText="1"/>
    </xf>
    <xf numFmtId="3" fontId="3" fillId="35" borderId="50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/>
    </xf>
    <xf numFmtId="49" fontId="4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Fill="1" applyAlignment="1">
      <alignment horizontal="right"/>
    </xf>
    <xf numFmtId="49" fontId="36" fillId="0" borderId="0" xfId="0" applyNumberFormat="1" applyFont="1" applyAlignment="1">
      <alignment horizontal="right"/>
    </xf>
    <xf numFmtId="49" fontId="36" fillId="0" borderId="0" xfId="0" applyNumberFormat="1" applyFont="1" applyBorder="1" applyAlignment="1">
      <alignment horizontal="right" wrapText="1"/>
    </xf>
    <xf numFmtId="49" fontId="20" fillId="0" borderId="0" xfId="0" applyNumberFormat="1" applyFont="1" applyAlignment="1">
      <alignment vertical="center" wrapText="1"/>
    </xf>
    <xf numFmtId="0" fontId="0" fillId="0" borderId="0" xfId="0" applyFont="1" applyAlignment="1">
      <alignment/>
    </xf>
    <xf numFmtId="49" fontId="20" fillId="0" borderId="0" xfId="0" applyNumberFormat="1" applyFont="1" applyFill="1" applyAlignment="1" applyProtection="1">
      <alignment horizontal="right"/>
      <protection/>
    </xf>
    <xf numFmtId="0" fontId="92" fillId="0" borderId="0" xfId="57" applyNumberFormat="1" applyFont="1" applyFill="1" applyAlignment="1" applyProtection="1">
      <alignment/>
      <protection/>
    </xf>
    <xf numFmtId="0" fontId="104" fillId="0" borderId="0" xfId="57" applyNumberFormat="1" applyFont="1" applyFill="1" applyAlignment="1" applyProtection="1">
      <alignment horizontal="right"/>
      <protection/>
    </xf>
    <xf numFmtId="0" fontId="105" fillId="40" borderId="94" xfId="57" applyNumberFormat="1" applyFont="1" applyFill="1" applyBorder="1" applyAlignment="1" applyProtection="1">
      <alignment horizontal="center" vertical="center" wrapText="1"/>
      <protection/>
    </xf>
    <xf numFmtId="0" fontId="105" fillId="40" borderId="95" xfId="57" applyNumberFormat="1" applyFont="1" applyFill="1" applyBorder="1" applyAlignment="1" applyProtection="1">
      <alignment horizontal="center" vertical="center" wrapText="1"/>
      <protection/>
    </xf>
    <xf numFmtId="0" fontId="105" fillId="40" borderId="96" xfId="57" applyNumberFormat="1" applyFont="1" applyFill="1" applyBorder="1" applyAlignment="1" applyProtection="1">
      <alignment horizontal="center" vertical="center" wrapText="1"/>
      <protection/>
    </xf>
    <xf numFmtId="0" fontId="92" fillId="0" borderId="32" xfId="57" applyNumberFormat="1" applyFont="1" applyFill="1" applyBorder="1" applyAlignment="1" applyProtection="1">
      <alignment/>
      <protection/>
    </xf>
    <xf numFmtId="0" fontId="106" fillId="0" borderId="97" xfId="57" applyNumberFormat="1" applyFont="1" applyFill="1" applyBorder="1" applyAlignment="1" applyProtection="1">
      <alignment horizontal="left" vertical="center" wrapText="1"/>
      <protection/>
    </xf>
    <xf numFmtId="0" fontId="106" fillId="0" borderId="98" xfId="57" applyNumberFormat="1" applyFont="1" applyFill="1" applyBorder="1" applyAlignment="1" applyProtection="1">
      <alignment horizontal="center" vertical="center"/>
      <protection/>
    </xf>
    <xf numFmtId="0" fontId="106" fillId="0" borderId="86" xfId="57" applyNumberFormat="1" applyFont="1" applyFill="1" applyBorder="1" applyAlignment="1" applyProtection="1">
      <alignment horizontal="center" vertical="center"/>
      <protection/>
    </xf>
    <xf numFmtId="0" fontId="106" fillId="0" borderId="99" xfId="57" applyNumberFormat="1" applyFont="1" applyFill="1" applyBorder="1" applyAlignment="1" applyProtection="1">
      <alignment horizontal="center" vertical="center"/>
      <protection/>
    </xf>
    <xf numFmtId="0" fontId="106" fillId="0" borderId="15" xfId="57" applyNumberFormat="1" applyFont="1" applyFill="1" applyBorder="1" applyAlignment="1" applyProtection="1">
      <alignment horizontal="center" vertical="center"/>
      <protection/>
    </xf>
    <xf numFmtId="0" fontId="106" fillId="0" borderId="16" xfId="57" applyNumberFormat="1" applyFont="1" applyFill="1" applyBorder="1" applyAlignment="1" applyProtection="1">
      <alignment horizontal="center" vertical="center"/>
      <protection/>
    </xf>
    <xf numFmtId="0" fontId="106" fillId="0" borderId="100" xfId="57" applyNumberFormat="1" applyFont="1" applyFill="1" applyBorder="1" applyAlignment="1" applyProtection="1">
      <alignment horizontal="center" vertical="center"/>
      <protection/>
    </xf>
    <xf numFmtId="0" fontId="106" fillId="0" borderId="98" xfId="57" applyNumberFormat="1" applyFont="1" applyFill="1" applyBorder="1" applyAlignment="1" applyProtection="1">
      <alignment horizontal="left" vertical="center" wrapText="1"/>
      <protection/>
    </xf>
    <xf numFmtId="0" fontId="106" fillId="0" borderId="62" xfId="57" applyNumberFormat="1" applyFont="1" applyFill="1" applyBorder="1" applyAlignment="1" applyProtection="1">
      <alignment horizontal="left" vertical="center" wrapText="1"/>
      <protection locked="0"/>
    </xf>
    <xf numFmtId="0" fontId="106" fillId="0" borderId="17" xfId="57" applyNumberFormat="1" applyFont="1" applyFill="1" applyBorder="1" applyAlignment="1" applyProtection="1">
      <alignment horizontal="left" vertical="center" wrapText="1"/>
      <protection/>
    </xf>
    <xf numFmtId="0" fontId="106" fillId="0" borderId="34" xfId="57" applyNumberFormat="1" applyFont="1" applyFill="1" applyBorder="1" applyAlignment="1" applyProtection="1">
      <alignment horizontal="center" vertical="center"/>
      <protection/>
    </xf>
    <xf numFmtId="0" fontId="106" fillId="0" borderId="87" xfId="57" applyNumberFormat="1" applyFont="1" applyFill="1" applyBorder="1" applyAlignment="1" applyProtection="1">
      <alignment horizontal="center" vertical="center"/>
      <protection/>
    </xf>
    <xf numFmtId="0" fontId="106" fillId="0" borderId="23" xfId="57" applyNumberFormat="1" applyFont="1" applyFill="1" applyBorder="1" applyAlignment="1" applyProtection="1">
      <alignment horizontal="center" vertical="center"/>
      <protection/>
    </xf>
    <xf numFmtId="0" fontId="106" fillId="0" borderId="18" xfId="57" applyNumberFormat="1" applyFont="1" applyFill="1" applyBorder="1" applyAlignment="1" applyProtection="1">
      <alignment horizontal="center" vertical="center"/>
      <protection/>
    </xf>
    <xf numFmtId="0" fontId="106" fillId="0" borderId="10" xfId="57" applyNumberFormat="1" applyFont="1" applyFill="1" applyBorder="1" applyAlignment="1" applyProtection="1">
      <alignment horizontal="center" vertical="center"/>
      <protection/>
    </xf>
    <xf numFmtId="0" fontId="106" fillId="0" borderId="51" xfId="57" applyNumberFormat="1" applyFont="1" applyFill="1" applyBorder="1" applyAlignment="1" applyProtection="1">
      <alignment horizontal="center" vertical="center"/>
      <protection/>
    </xf>
    <xf numFmtId="0" fontId="106" fillId="0" borderId="34" xfId="57" applyNumberFormat="1" applyFont="1" applyFill="1" applyBorder="1" applyAlignment="1" applyProtection="1">
      <alignment horizontal="left" vertical="center" wrapText="1"/>
      <protection/>
    </xf>
    <xf numFmtId="0" fontId="106" fillId="0" borderId="34" xfId="57" applyNumberFormat="1" applyFont="1" applyFill="1" applyBorder="1" applyAlignment="1" applyProtection="1">
      <alignment horizontal="left" vertical="center" wrapText="1"/>
      <protection locked="0"/>
    </xf>
    <xf numFmtId="0" fontId="106" fillId="0" borderId="14" xfId="57" applyNumberFormat="1" applyFont="1" applyFill="1" applyBorder="1" applyAlignment="1" applyProtection="1">
      <alignment horizontal="left" vertical="center" wrapText="1"/>
      <protection/>
    </xf>
    <xf numFmtId="0" fontId="106" fillId="0" borderId="45" xfId="57" applyNumberFormat="1" applyFont="1" applyFill="1" applyBorder="1" applyAlignment="1" applyProtection="1">
      <alignment horizontal="center" vertical="center"/>
      <protection/>
    </xf>
    <xf numFmtId="0" fontId="106" fillId="0" borderId="13" xfId="57" applyNumberFormat="1" applyFont="1" applyFill="1" applyBorder="1" applyAlignment="1" applyProtection="1">
      <alignment horizontal="center" vertical="center"/>
      <protection/>
    </xf>
    <xf numFmtId="0" fontId="106" fillId="0" borderId="52" xfId="57" applyNumberFormat="1" applyFont="1" applyFill="1" applyBorder="1" applyAlignment="1" applyProtection="1">
      <alignment horizontal="center" vertical="center"/>
      <protection/>
    </xf>
    <xf numFmtId="0" fontId="106" fillId="0" borderId="45" xfId="57" applyNumberFormat="1" applyFont="1" applyFill="1" applyBorder="1" applyAlignment="1" applyProtection="1">
      <alignment horizontal="left" vertical="center" wrapText="1"/>
      <protection/>
    </xf>
    <xf numFmtId="0" fontId="106" fillId="0" borderId="19" xfId="57" applyNumberFormat="1" applyFont="1" applyFill="1" applyBorder="1" applyAlignment="1" applyProtection="1">
      <alignment horizontal="left" vertical="center" wrapText="1"/>
      <protection/>
    </xf>
    <xf numFmtId="0" fontId="106" fillId="0" borderId="35" xfId="57" applyNumberFormat="1" applyFont="1" applyFill="1" applyBorder="1" applyAlignment="1" applyProtection="1">
      <alignment horizontal="center" vertical="center"/>
      <protection/>
    </xf>
    <xf numFmtId="0" fontId="106" fillId="0" borderId="58" xfId="57" applyNumberFormat="1" applyFont="1" applyFill="1" applyBorder="1" applyAlignment="1" applyProtection="1">
      <alignment horizontal="center" vertical="center"/>
      <protection/>
    </xf>
    <xf numFmtId="0" fontId="106" fillId="0" borderId="24" xfId="57" applyNumberFormat="1" applyFont="1" applyFill="1" applyBorder="1" applyAlignment="1" applyProtection="1">
      <alignment horizontal="center" vertical="center"/>
      <protection/>
    </xf>
    <xf numFmtId="0" fontId="106" fillId="0" borderId="27" xfId="57" applyNumberFormat="1" applyFont="1" applyFill="1" applyBorder="1" applyAlignment="1" applyProtection="1">
      <alignment horizontal="center" vertical="center"/>
      <protection/>
    </xf>
    <xf numFmtId="0" fontId="106" fillId="0" borderId="11" xfId="57" applyNumberFormat="1" applyFont="1" applyFill="1" applyBorder="1" applyAlignment="1" applyProtection="1">
      <alignment horizontal="center" vertical="center"/>
      <protection/>
    </xf>
    <xf numFmtId="0" fontId="106" fillId="0" borderId="28" xfId="57" applyNumberFormat="1" applyFont="1" applyFill="1" applyBorder="1" applyAlignment="1" applyProtection="1">
      <alignment horizontal="center" vertical="center"/>
      <protection/>
    </xf>
    <xf numFmtId="0" fontId="106" fillId="0" borderId="35" xfId="57" applyNumberFormat="1" applyFont="1" applyFill="1" applyBorder="1" applyAlignment="1" applyProtection="1">
      <alignment horizontal="left" vertical="center" wrapText="1"/>
      <protection/>
    </xf>
    <xf numFmtId="0" fontId="106" fillId="0" borderId="89" xfId="57" applyNumberFormat="1" applyFont="1" applyFill="1" applyBorder="1" applyAlignment="1" applyProtection="1">
      <alignment horizontal="left" vertical="center" wrapText="1"/>
      <protection locked="0"/>
    </xf>
    <xf numFmtId="0" fontId="92" fillId="0" borderId="12" xfId="57" applyNumberFormat="1" applyFont="1" applyFill="1" applyBorder="1" applyAlignment="1" applyProtection="1">
      <alignment/>
      <protection/>
    </xf>
    <xf numFmtId="0" fontId="92" fillId="0" borderId="0" xfId="57" applyNumberFormat="1" applyFont="1" applyFill="1" applyAlignment="1" applyProtection="1">
      <alignment/>
      <protection/>
    </xf>
    <xf numFmtId="0" fontId="107" fillId="0" borderId="0" xfId="57" applyNumberFormat="1" applyFont="1" applyFill="1" applyAlignment="1" applyProtection="1">
      <alignment/>
      <protection hidden="1"/>
    </xf>
    <xf numFmtId="0" fontId="108" fillId="0" borderId="0" xfId="57" applyNumberFormat="1" applyFont="1" applyFill="1" applyAlignment="1" applyProtection="1">
      <alignment/>
      <protection hidden="1"/>
    </xf>
    <xf numFmtId="0" fontId="109" fillId="0" borderId="0" xfId="57" applyNumberFormat="1" applyFont="1" applyFill="1" applyAlignment="1" applyProtection="1">
      <alignment/>
      <protection hidden="1"/>
    </xf>
    <xf numFmtId="0" fontId="92" fillId="0" borderId="0" xfId="57" applyNumberFormat="1" applyFont="1" applyFill="1" applyAlignment="1" applyProtection="1">
      <alignment/>
      <protection hidden="1"/>
    </xf>
    <xf numFmtId="0" fontId="108" fillId="0" borderId="0" xfId="57" applyNumberFormat="1" applyFont="1" applyFill="1" applyBorder="1" applyAlignment="1" applyProtection="1">
      <alignment/>
      <protection hidden="1"/>
    </xf>
    <xf numFmtId="0" fontId="109" fillId="0" borderId="0" xfId="57" applyNumberFormat="1" applyFont="1" applyFill="1" applyBorder="1" applyAlignment="1" applyProtection="1">
      <alignment/>
      <protection hidden="1"/>
    </xf>
    <xf numFmtId="0" fontId="92" fillId="0" borderId="0" xfId="57" applyNumberFormat="1" applyFont="1" applyFill="1" applyBorder="1" applyAlignment="1" applyProtection="1">
      <alignment/>
      <protection hidden="1"/>
    </xf>
    <xf numFmtId="0" fontId="92" fillId="0" borderId="0" xfId="57" applyNumberFormat="1" applyFont="1" applyFill="1" applyAlignment="1" applyProtection="1">
      <alignment/>
      <protection locked="0"/>
    </xf>
    <xf numFmtId="0" fontId="110" fillId="0" borderId="0" xfId="57" applyNumberFormat="1" applyFont="1" applyFill="1" applyAlignment="1" applyProtection="1">
      <alignment/>
      <protection locked="0"/>
    </xf>
    <xf numFmtId="0" fontId="92" fillId="0" borderId="32" xfId="57" applyNumberFormat="1" applyFont="1" applyFill="1" applyBorder="1" applyAlignment="1" applyProtection="1">
      <alignment/>
      <protection locked="0"/>
    </xf>
    <xf numFmtId="0" fontId="105" fillId="39" borderId="24" xfId="57" applyNumberFormat="1" applyFont="1" applyFill="1" applyBorder="1" applyAlignment="1" applyProtection="1">
      <alignment horizontal="center" vertical="center"/>
      <protection locked="0"/>
    </xf>
    <xf numFmtId="0" fontId="105" fillId="39" borderId="58" xfId="57" applyNumberFormat="1" applyFont="1" applyFill="1" applyBorder="1" applyAlignment="1" applyProtection="1">
      <alignment horizontal="center" vertical="center"/>
      <protection locked="0"/>
    </xf>
    <xf numFmtId="0" fontId="105" fillId="39" borderId="28" xfId="57" applyNumberFormat="1" applyFont="1" applyFill="1" applyBorder="1" applyAlignment="1" applyProtection="1">
      <alignment horizontal="center" vertical="center" wrapText="1"/>
      <protection locked="0"/>
    </xf>
    <xf numFmtId="0" fontId="105" fillId="39" borderId="101" xfId="57" applyNumberFormat="1" applyFont="1" applyFill="1" applyBorder="1" applyAlignment="1" applyProtection="1">
      <alignment horizontal="center" vertical="center" wrapText="1"/>
      <protection locked="0"/>
    </xf>
    <xf numFmtId="0" fontId="105" fillId="39" borderId="102" xfId="57" applyNumberFormat="1" applyFont="1" applyFill="1" applyBorder="1" applyAlignment="1" applyProtection="1">
      <alignment horizontal="center" vertical="center" wrapText="1"/>
      <protection locked="0"/>
    </xf>
    <xf numFmtId="0" fontId="106" fillId="0" borderId="86" xfId="57" applyNumberFormat="1" applyFont="1" applyFill="1" applyBorder="1" applyAlignment="1" applyProtection="1">
      <alignment horizontal="left" vertical="center" wrapText="1"/>
      <protection locked="0"/>
    </xf>
    <xf numFmtId="0" fontId="106" fillId="0" borderId="13" xfId="57" applyNumberFormat="1" applyFont="1" applyFill="1" applyBorder="1" applyAlignment="1" applyProtection="1">
      <alignment horizontal="center" vertical="center"/>
      <protection locked="0"/>
    </xf>
    <xf numFmtId="0" fontId="106" fillId="38" borderId="39" xfId="57" applyNumberFormat="1" applyFont="1" applyFill="1" applyBorder="1" applyAlignment="1" applyProtection="1">
      <alignment horizontal="center" vertical="center"/>
      <protection hidden="1"/>
    </xf>
    <xf numFmtId="0" fontId="106" fillId="0" borderId="15" xfId="57" applyNumberFormat="1" applyFont="1" applyFill="1" applyBorder="1" applyAlignment="1" applyProtection="1">
      <alignment horizontal="center" vertical="center"/>
      <protection locked="0"/>
    </xf>
    <xf numFmtId="0" fontId="106" fillId="38" borderId="52" xfId="57" applyNumberFormat="1" applyFont="1" applyFill="1" applyBorder="1" applyAlignment="1" applyProtection="1">
      <alignment horizontal="center" vertical="center"/>
      <protection hidden="1"/>
    </xf>
    <xf numFmtId="0" fontId="106" fillId="38" borderId="15" xfId="57" applyNumberFormat="1" applyFont="1" applyFill="1" applyBorder="1" applyAlignment="1" applyProtection="1">
      <alignment horizontal="center" vertical="center"/>
      <protection hidden="1"/>
    </xf>
    <xf numFmtId="3" fontId="106" fillId="0" borderId="63" xfId="57" applyNumberFormat="1" applyFont="1" applyFill="1" applyBorder="1" applyAlignment="1" applyProtection="1">
      <alignment horizontal="center" vertical="center" wrapText="1"/>
      <protection locked="0"/>
    </xf>
    <xf numFmtId="0" fontId="92" fillId="0" borderId="0" xfId="57" applyNumberFormat="1" applyFont="1" applyFill="1" applyBorder="1" applyAlignment="1" applyProtection="1">
      <alignment/>
      <protection locked="0"/>
    </xf>
    <xf numFmtId="0" fontId="106" fillId="0" borderId="87" xfId="57" applyNumberFormat="1" applyFont="1" applyFill="1" applyBorder="1" applyAlignment="1" applyProtection="1">
      <alignment horizontal="left" vertical="center" wrapText="1"/>
      <protection locked="0"/>
    </xf>
    <xf numFmtId="3" fontId="106" fillId="0" borderId="17" xfId="57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57" applyNumberFormat="1" applyFont="1" applyFill="1" applyAlignment="1" applyProtection="1">
      <alignment/>
      <protection locked="0"/>
    </xf>
    <xf numFmtId="0" fontId="105" fillId="0" borderId="0" xfId="57" applyNumberFormat="1" applyFont="1" applyFill="1" applyAlignment="1" applyProtection="1">
      <alignment/>
      <protection locked="0"/>
    </xf>
    <xf numFmtId="0" fontId="111" fillId="0" borderId="0" xfId="57" applyNumberFormat="1" applyFont="1" applyFill="1" applyAlignment="1" applyProtection="1">
      <alignment/>
      <protection locked="0"/>
    </xf>
    <xf numFmtId="0" fontId="109" fillId="0" borderId="0" xfId="57" applyNumberFormat="1" applyFont="1" applyFill="1" applyAlignment="1" applyProtection="1">
      <alignment/>
      <protection locked="0"/>
    </xf>
    <xf numFmtId="9" fontId="106" fillId="0" borderId="23" xfId="57" applyNumberFormat="1" applyFont="1" applyFill="1" applyBorder="1" applyAlignment="1" applyProtection="1">
      <alignment horizontal="center" vertical="center"/>
      <protection/>
    </xf>
    <xf numFmtId="9" fontId="106" fillId="0" borderId="18" xfId="57" applyNumberFormat="1" applyFont="1" applyFill="1" applyBorder="1" applyAlignment="1" applyProtection="1">
      <alignment horizontal="center" vertical="center"/>
      <protection/>
    </xf>
    <xf numFmtId="9" fontId="106" fillId="0" borderId="10" xfId="57" applyNumberFormat="1" applyFont="1" applyFill="1" applyBorder="1" applyAlignment="1" applyProtection="1">
      <alignment horizontal="center" vertical="center"/>
      <protection/>
    </xf>
    <xf numFmtId="9" fontId="106" fillId="0" borderId="51" xfId="57" applyNumberFormat="1" applyFont="1" applyFill="1" applyBorder="1" applyAlignment="1" applyProtection="1">
      <alignment horizontal="center" vertical="center"/>
      <protection/>
    </xf>
    <xf numFmtId="3" fontId="106" fillId="0" borderId="23" xfId="57" applyNumberFormat="1" applyFont="1" applyFill="1" applyBorder="1" applyAlignment="1" applyProtection="1">
      <alignment horizontal="center" vertical="center"/>
      <protection/>
    </xf>
    <xf numFmtId="3" fontId="106" fillId="0" borderId="18" xfId="57" applyNumberFormat="1" applyFont="1" applyFill="1" applyBorder="1" applyAlignment="1" applyProtection="1">
      <alignment horizontal="center" vertical="center"/>
      <protection/>
    </xf>
    <xf numFmtId="3" fontId="106" fillId="0" borderId="10" xfId="57" applyNumberFormat="1" applyFont="1" applyFill="1" applyBorder="1" applyAlignment="1" applyProtection="1">
      <alignment horizontal="center" vertical="center"/>
      <protection/>
    </xf>
    <xf numFmtId="3" fontId="106" fillId="0" borderId="51" xfId="57" applyNumberFormat="1" applyFont="1" applyFill="1" applyBorder="1" applyAlignment="1" applyProtection="1">
      <alignment horizontal="center" vertical="center"/>
      <protection/>
    </xf>
    <xf numFmtId="0" fontId="106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106" fillId="0" borderId="0" xfId="57" applyNumberFormat="1" applyFont="1" applyFill="1" applyBorder="1" applyAlignment="1" applyProtection="1">
      <alignment horizontal="center" vertical="center"/>
      <protection locked="0"/>
    </xf>
    <xf numFmtId="0" fontId="106" fillId="38" borderId="0" xfId="57" applyNumberFormat="1" applyFont="1" applyFill="1" applyBorder="1" applyAlignment="1" applyProtection="1">
      <alignment horizontal="center" vertical="center"/>
      <protection hidden="1"/>
    </xf>
    <xf numFmtId="3" fontId="106" fillId="0" borderId="0" xfId="57" applyNumberFormat="1" applyFont="1" applyFill="1" applyBorder="1" applyAlignment="1" applyProtection="1">
      <alignment horizontal="center" vertical="center" wrapText="1"/>
      <protection locked="0"/>
    </xf>
    <xf numFmtId="0" fontId="1" fillId="33" borderId="85" xfId="55" applyFont="1" applyFill="1" applyBorder="1" applyAlignment="1">
      <alignment horizontal="left" vertical="center" wrapText="1"/>
      <protection/>
    </xf>
    <xf numFmtId="0" fontId="1" fillId="33" borderId="40" xfId="55" applyFont="1" applyFill="1" applyBorder="1" applyAlignment="1">
      <alignment horizontal="left" vertical="center" wrapText="1"/>
      <protection/>
    </xf>
    <xf numFmtId="49" fontId="1" fillId="33" borderId="40" xfId="55" applyNumberFormat="1" applyFont="1" applyFill="1" applyBorder="1" applyAlignment="1">
      <alignment horizontal="center" vertical="center" wrapText="1"/>
      <protection/>
    </xf>
    <xf numFmtId="0" fontId="1" fillId="33" borderId="40" xfId="55" applyFont="1" applyFill="1" applyBorder="1" applyAlignment="1">
      <alignment vertical="center"/>
      <protection/>
    </xf>
    <xf numFmtId="0" fontId="1" fillId="33" borderId="40" xfId="55" applyFont="1" applyFill="1" applyBorder="1" applyAlignment="1">
      <alignment vertical="center" wrapText="1"/>
      <protection/>
    </xf>
    <xf numFmtId="0" fontId="1" fillId="33" borderId="40" xfId="55" applyFont="1" applyFill="1" applyBorder="1" applyAlignment="1">
      <alignment horizontal="left" vertical="center"/>
      <protection/>
    </xf>
    <xf numFmtId="0" fontId="1" fillId="33" borderId="41" xfId="55" applyFont="1" applyFill="1" applyBorder="1" applyAlignment="1">
      <alignment horizontal="left" vertical="center" wrapText="1"/>
      <protection/>
    </xf>
    <xf numFmtId="4" fontId="1" fillId="0" borderId="103" xfId="55" applyNumberFormat="1" applyFont="1" applyFill="1" applyBorder="1" applyAlignment="1">
      <alignment horizontal="center" vertical="center"/>
      <protection/>
    </xf>
    <xf numFmtId="4" fontId="1" fillId="0" borderId="91" xfId="55" applyNumberFormat="1" applyFont="1" applyFill="1" applyBorder="1" applyAlignment="1">
      <alignment horizontal="center" vertical="center"/>
      <protection/>
    </xf>
    <xf numFmtId="4" fontId="1" fillId="0" borderId="104" xfId="55" applyNumberFormat="1" applyFont="1" applyFill="1" applyBorder="1" applyAlignment="1">
      <alignment horizontal="center" vertical="center"/>
      <protection/>
    </xf>
    <xf numFmtId="3" fontId="24" fillId="0" borderId="0" xfId="0" applyNumberFormat="1" applyFont="1" applyFill="1" applyBorder="1" applyAlignment="1" applyProtection="1">
      <alignment horizontal="center" vertical="center"/>
      <protection/>
    </xf>
    <xf numFmtId="3" fontId="24" fillId="0" borderId="0" xfId="0" applyNumberFormat="1" applyFont="1" applyBorder="1" applyAlignment="1" applyProtection="1">
      <alignment horizontal="center" vertical="center"/>
      <protection locked="0"/>
    </xf>
    <xf numFmtId="3" fontId="24" fillId="0" borderId="56" xfId="0" applyNumberFormat="1" applyFont="1" applyFill="1" applyBorder="1" applyAlignment="1" applyProtection="1">
      <alignment horizontal="center" vertical="center"/>
      <protection locked="0"/>
    </xf>
    <xf numFmtId="0" fontId="24" fillId="0" borderId="15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horizontal="left" vertical="center"/>
      <protection/>
    </xf>
    <xf numFmtId="3" fontId="102" fillId="38" borderId="37" xfId="0" applyNumberFormat="1" applyFont="1" applyFill="1" applyBorder="1" applyAlignment="1">
      <alignment horizontal="center"/>
    </xf>
    <xf numFmtId="0" fontId="40" fillId="35" borderId="10" xfId="0" applyFont="1" applyFill="1" applyBorder="1" applyAlignment="1">
      <alignment horizontal="left" vertical="center" wrapText="1"/>
    </xf>
    <xf numFmtId="0" fontId="40" fillId="35" borderId="51" xfId="0" applyFont="1" applyFill="1" applyBorder="1" applyAlignment="1">
      <alignment horizontal="center" vertical="center" wrapText="1"/>
    </xf>
    <xf numFmtId="0" fontId="40" fillId="35" borderId="23" xfId="0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left" vertical="center" wrapText="1"/>
    </xf>
    <xf numFmtId="3" fontId="14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/>
    </xf>
    <xf numFmtId="49" fontId="14" fillId="0" borderId="23" xfId="0" applyNumberFormat="1" applyFont="1" applyFill="1" applyBorder="1" applyAlignment="1">
      <alignment horizontal="center" vertical="center"/>
    </xf>
    <xf numFmtId="49" fontId="14" fillId="0" borderId="23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/>
    </xf>
    <xf numFmtId="3" fontId="33" fillId="0" borderId="18" xfId="0" applyNumberFormat="1" applyFont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3" fontId="14" fillId="0" borderId="83" xfId="0" applyNumberFormat="1" applyFont="1" applyFill="1" applyBorder="1" applyAlignment="1">
      <alignment horizontal="center" vertical="center"/>
    </xf>
    <xf numFmtId="3" fontId="33" fillId="0" borderId="18" xfId="0" applyNumberFormat="1" applyFont="1" applyFill="1" applyBorder="1" applyAlignment="1">
      <alignment horizontal="center" vertical="center"/>
    </xf>
    <xf numFmtId="3" fontId="33" fillId="0" borderId="15" xfId="0" applyNumberFormat="1" applyFont="1" applyBorder="1" applyAlignment="1">
      <alignment horizontal="center" vertical="center"/>
    </xf>
    <xf numFmtId="3" fontId="33" fillId="0" borderId="27" xfId="0" applyNumberFormat="1" applyFont="1" applyFill="1" applyBorder="1" applyAlignment="1">
      <alignment horizontal="center" vertical="center"/>
    </xf>
    <xf numFmtId="193" fontId="14" fillId="32" borderId="50" xfId="0" applyNumberFormat="1" applyFont="1" applyFill="1" applyBorder="1" applyAlignment="1">
      <alignment horizontal="center" vertical="center" wrapText="1"/>
    </xf>
    <xf numFmtId="0" fontId="14" fillId="32" borderId="0" xfId="0" applyFont="1" applyFill="1" applyBorder="1" applyAlignment="1">
      <alignment horizontal="center" vertical="center" wrapText="1"/>
    </xf>
    <xf numFmtId="0" fontId="14" fillId="32" borderId="50" xfId="0" applyFont="1" applyFill="1" applyBorder="1" applyAlignment="1">
      <alignment horizontal="center" vertical="center" wrapText="1"/>
    </xf>
    <xf numFmtId="3" fontId="14" fillId="32" borderId="77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/>
    </xf>
    <xf numFmtId="0" fontId="14" fillId="32" borderId="69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vertical="center" wrapText="1"/>
    </xf>
    <xf numFmtId="0" fontId="14" fillId="0" borderId="36" xfId="0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0" fontId="42" fillId="0" borderId="38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 wrapText="1"/>
    </xf>
    <xf numFmtId="0" fontId="40" fillId="35" borderId="28" xfId="0" applyFont="1" applyFill="1" applyBorder="1" applyAlignment="1">
      <alignment horizontal="center" vertical="center" wrapText="1"/>
    </xf>
    <xf numFmtId="49" fontId="24" fillId="0" borderId="77" xfId="0" applyNumberFormat="1" applyFont="1" applyFill="1" applyBorder="1" applyAlignment="1" applyProtection="1">
      <alignment horizontal="center" vertical="top" wrapText="1"/>
      <protection/>
    </xf>
    <xf numFmtId="0" fontId="31" fillId="0" borderId="0" xfId="0" applyFont="1" applyBorder="1" applyAlignment="1">
      <alignment horizontal="center" vertical="center" wrapText="1"/>
    </xf>
    <xf numFmtId="193" fontId="5" fillId="32" borderId="105" xfId="0" applyNumberFormat="1" applyFont="1" applyFill="1" applyBorder="1" applyAlignment="1">
      <alignment horizontal="center" vertical="center" wrapText="1"/>
    </xf>
    <xf numFmtId="193" fontId="5" fillId="32" borderId="26" xfId="0" applyNumberFormat="1" applyFont="1" applyFill="1" applyBorder="1" applyAlignment="1">
      <alignment horizontal="center" vertical="center" wrapText="1"/>
    </xf>
    <xf numFmtId="0" fontId="5" fillId="32" borderId="43" xfId="0" applyFont="1" applyFill="1" applyBorder="1" applyAlignment="1">
      <alignment horizontal="center" vertical="center" wrapText="1"/>
    </xf>
    <xf numFmtId="0" fontId="5" fillId="32" borderId="44" xfId="0" applyFont="1" applyFill="1" applyBorder="1" applyAlignment="1">
      <alignment horizontal="center" vertical="center" wrapText="1"/>
    </xf>
    <xf numFmtId="0" fontId="5" fillId="32" borderId="92" xfId="0" applyFont="1" applyFill="1" applyBorder="1" applyAlignment="1">
      <alignment horizontal="center" vertical="center" wrapText="1"/>
    </xf>
    <xf numFmtId="0" fontId="5" fillId="32" borderId="61" xfId="0" applyFont="1" applyFill="1" applyBorder="1" applyAlignment="1">
      <alignment horizontal="center" vertical="center" wrapText="1"/>
    </xf>
    <xf numFmtId="3" fontId="5" fillId="32" borderId="43" xfId="0" applyNumberFormat="1" applyFont="1" applyFill="1" applyBorder="1" applyAlignment="1">
      <alignment horizontal="center" vertical="center" wrapText="1"/>
    </xf>
    <xf numFmtId="3" fontId="5" fillId="32" borderId="44" xfId="0" applyNumberFormat="1" applyFont="1" applyFill="1" applyBorder="1" applyAlignment="1">
      <alignment horizontal="center" vertical="center" wrapText="1"/>
    </xf>
    <xf numFmtId="0" fontId="5" fillId="32" borderId="67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16" fillId="32" borderId="38" xfId="0" applyFont="1" applyFill="1" applyBorder="1" applyAlignment="1">
      <alignment horizontal="center" vertical="center" wrapText="1"/>
    </xf>
    <xf numFmtId="0" fontId="32" fillId="32" borderId="24" xfId="0" applyFont="1" applyFill="1" applyBorder="1" applyAlignment="1">
      <alignment horizontal="center" vertical="center"/>
    </xf>
    <xf numFmtId="0" fontId="16" fillId="32" borderId="36" xfId="0" applyFont="1" applyFill="1" applyBorder="1" applyAlignment="1">
      <alignment horizontal="center" vertical="center" wrapText="1"/>
    </xf>
    <xf numFmtId="0" fontId="32" fillId="32" borderId="11" xfId="0" applyFont="1" applyFill="1" applyBorder="1" applyAlignment="1">
      <alignment horizontal="center" vertical="center"/>
    </xf>
    <xf numFmtId="0" fontId="16" fillId="32" borderId="39" xfId="0" applyFont="1" applyFill="1" applyBorder="1" applyAlignment="1">
      <alignment horizontal="center" vertical="center" wrapText="1"/>
    </xf>
    <xf numFmtId="0" fontId="16" fillId="32" borderId="28" xfId="0" applyFont="1" applyFill="1" applyBorder="1" applyAlignment="1">
      <alignment horizontal="center" vertical="center" wrapText="1"/>
    </xf>
    <xf numFmtId="0" fontId="16" fillId="32" borderId="105" xfId="0" applyFont="1" applyFill="1" applyBorder="1" applyAlignment="1">
      <alignment horizontal="center" vertical="center" wrapText="1"/>
    </xf>
    <xf numFmtId="0" fontId="16" fillId="32" borderId="26" xfId="0" applyFont="1" applyFill="1" applyBorder="1" applyAlignment="1">
      <alignment horizontal="center" vertical="center" wrapText="1"/>
    </xf>
    <xf numFmtId="0" fontId="16" fillId="32" borderId="60" xfId="0" applyFont="1" applyFill="1" applyBorder="1" applyAlignment="1">
      <alignment horizontal="center" vertical="center" wrapText="1"/>
    </xf>
    <xf numFmtId="0" fontId="16" fillId="32" borderId="56" xfId="0" applyFont="1" applyFill="1" applyBorder="1" applyAlignment="1">
      <alignment horizontal="center" vertical="center" wrapText="1"/>
    </xf>
    <xf numFmtId="0" fontId="2" fillId="32" borderId="62" xfId="0" applyFont="1" applyFill="1" applyBorder="1" applyAlignment="1">
      <alignment horizontal="center" vertical="center" wrapText="1"/>
    </xf>
    <xf numFmtId="0" fontId="2" fillId="32" borderId="35" xfId="0" applyFont="1" applyFill="1" applyBorder="1" applyAlignment="1">
      <alignment horizontal="center" vertical="center" wrapText="1"/>
    </xf>
    <xf numFmtId="0" fontId="2" fillId="32" borderId="63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83" xfId="0" applyFont="1" applyFill="1" applyBorder="1" applyAlignment="1">
      <alignment horizontal="center" vertical="center" wrapText="1"/>
    </xf>
    <xf numFmtId="0" fontId="2" fillId="32" borderId="39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00" fillId="38" borderId="106" xfId="0" applyFont="1" applyFill="1" applyBorder="1" applyAlignment="1">
      <alignment horizontal="right"/>
    </xf>
    <xf numFmtId="0" fontId="100" fillId="38" borderId="72" xfId="0" applyFont="1" applyFill="1" applyBorder="1" applyAlignment="1">
      <alignment horizontal="right"/>
    </xf>
    <xf numFmtId="0" fontId="33" fillId="0" borderId="0" xfId="0" applyFont="1" applyAlignment="1">
      <alignment horizontal="left" wrapText="1"/>
    </xf>
    <xf numFmtId="49" fontId="99" fillId="0" borderId="0" xfId="0" applyNumberFormat="1" applyFont="1" applyAlignment="1">
      <alignment horizontal="right"/>
    </xf>
    <xf numFmtId="0" fontId="10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38" borderId="50" xfId="0" applyFont="1" applyFill="1" applyBorder="1" applyAlignment="1">
      <alignment horizontal="left" vertical="center"/>
    </xf>
    <xf numFmtId="0" fontId="3" fillId="38" borderId="21" xfId="0" applyFont="1" applyFill="1" applyBorder="1" applyAlignment="1">
      <alignment horizontal="left" vertical="center"/>
    </xf>
    <xf numFmtId="0" fontId="3" fillId="0" borderId="90" xfId="0" applyFont="1" applyBorder="1" applyAlignment="1">
      <alignment horizontal="left" vertical="center"/>
    </xf>
    <xf numFmtId="0" fontId="3" fillId="0" borderId="60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38" borderId="49" xfId="0" applyFont="1" applyFill="1" applyBorder="1" applyAlignment="1">
      <alignment horizontal="center"/>
    </xf>
    <xf numFmtId="0" fontId="3" fillId="38" borderId="35" xfId="0" applyFont="1" applyFill="1" applyBorder="1" applyAlignment="1">
      <alignment horizontal="center"/>
    </xf>
    <xf numFmtId="0" fontId="3" fillId="0" borderId="93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90" fillId="35" borderId="0" xfId="0" applyFont="1" applyFill="1" applyBorder="1" applyAlignment="1">
      <alignment horizontal="left" wrapText="1"/>
    </xf>
    <xf numFmtId="0" fontId="3" fillId="0" borderId="107" xfId="0" applyFont="1" applyBorder="1" applyAlignment="1">
      <alignment horizontal="left"/>
    </xf>
    <xf numFmtId="0" fontId="3" fillId="0" borderId="62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49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5" fillId="32" borderId="92" xfId="0" applyFont="1" applyFill="1" applyBorder="1" applyAlignment="1">
      <alignment horizontal="center" vertical="center"/>
    </xf>
    <xf numFmtId="0" fontId="5" fillId="32" borderId="61" xfId="0" applyFont="1" applyFill="1" applyBorder="1" applyAlignment="1">
      <alignment horizontal="center" vertical="center"/>
    </xf>
    <xf numFmtId="0" fontId="5" fillId="32" borderId="66" xfId="0" applyFont="1" applyFill="1" applyBorder="1" applyAlignment="1">
      <alignment horizontal="center" vertical="center"/>
    </xf>
    <xf numFmtId="0" fontId="5" fillId="32" borderId="33" xfId="0" applyFont="1" applyFill="1" applyBorder="1" applyAlignment="1">
      <alignment horizontal="center" vertical="center"/>
    </xf>
    <xf numFmtId="0" fontId="5" fillId="32" borderId="60" xfId="0" applyFont="1" applyFill="1" applyBorder="1" applyAlignment="1">
      <alignment horizontal="center" vertical="center" wrapText="1"/>
    </xf>
    <xf numFmtId="0" fontId="5" fillId="32" borderId="32" xfId="0" applyFont="1" applyFill="1" applyBorder="1" applyAlignment="1">
      <alignment horizontal="center" vertical="center" wrapText="1"/>
    </xf>
    <xf numFmtId="0" fontId="5" fillId="32" borderId="56" xfId="0" applyFont="1" applyFill="1" applyBorder="1" applyAlignment="1">
      <alignment horizontal="center" vertical="center" wrapText="1"/>
    </xf>
    <xf numFmtId="193" fontId="5" fillId="32" borderId="93" xfId="0" applyNumberFormat="1" applyFont="1" applyFill="1" applyBorder="1" applyAlignment="1">
      <alignment horizontal="center" vertical="center" wrapText="1"/>
    </xf>
    <xf numFmtId="193" fontId="5" fillId="32" borderId="50" xfId="0" applyNumberFormat="1" applyFont="1" applyFill="1" applyBorder="1" applyAlignment="1">
      <alignment horizontal="center" vertical="center" wrapText="1"/>
    </xf>
    <xf numFmtId="193" fontId="5" fillId="32" borderId="21" xfId="0" applyNumberFormat="1" applyFont="1" applyFill="1" applyBorder="1" applyAlignment="1">
      <alignment horizontal="center" vertical="center" wrapText="1"/>
    </xf>
    <xf numFmtId="0" fontId="42" fillId="32" borderId="38" xfId="0" applyFont="1" applyFill="1" applyBorder="1" applyAlignment="1">
      <alignment horizontal="center" vertical="center" wrapText="1"/>
    </xf>
    <xf numFmtId="0" fontId="41" fillId="32" borderId="24" xfId="0" applyFont="1" applyFill="1" applyBorder="1" applyAlignment="1">
      <alignment horizontal="center" vertical="center"/>
    </xf>
    <xf numFmtId="0" fontId="42" fillId="32" borderId="36" xfId="0" applyFont="1" applyFill="1" applyBorder="1" applyAlignment="1">
      <alignment horizontal="center" vertical="center" wrapText="1"/>
    </xf>
    <xf numFmtId="0" fontId="41" fillId="32" borderId="11" xfId="0" applyFont="1" applyFill="1" applyBorder="1" applyAlignment="1">
      <alignment horizontal="center" vertical="center"/>
    </xf>
    <xf numFmtId="0" fontId="42" fillId="32" borderId="39" xfId="0" applyFont="1" applyFill="1" applyBorder="1" applyAlignment="1">
      <alignment horizontal="center" vertical="center" wrapText="1"/>
    </xf>
    <xf numFmtId="0" fontId="42" fillId="32" borderId="28" xfId="0" applyFont="1" applyFill="1" applyBorder="1" applyAlignment="1">
      <alignment horizontal="center" vertical="center" wrapText="1"/>
    </xf>
    <xf numFmtId="0" fontId="42" fillId="32" borderId="85" xfId="0" applyFont="1" applyFill="1" applyBorder="1" applyAlignment="1">
      <alignment horizontal="center" vertical="center" wrapText="1"/>
    </xf>
    <xf numFmtId="0" fontId="42" fillId="32" borderId="108" xfId="0" applyFont="1" applyFill="1" applyBorder="1" applyAlignment="1">
      <alignment horizontal="center" vertical="center" wrapText="1"/>
    </xf>
    <xf numFmtId="0" fontId="42" fillId="32" borderId="62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2" borderId="38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85" xfId="0" applyFont="1" applyFill="1" applyBorder="1" applyAlignment="1">
      <alignment horizontal="center" vertical="center" wrapText="1"/>
    </xf>
    <xf numFmtId="0" fontId="2" fillId="32" borderId="41" xfId="0" applyFont="1" applyFill="1" applyBorder="1" applyAlignment="1">
      <alignment horizontal="center" vertical="center" wrapText="1"/>
    </xf>
    <xf numFmtId="0" fontId="2" fillId="32" borderId="36" xfId="0" applyFont="1" applyFill="1" applyBorder="1" applyAlignment="1">
      <alignment horizontal="center" vertical="center" wrapText="1"/>
    </xf>
    <xf numFmtId="0" fontId="1" fillId="32" borderId="39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center" wrapText="1"/>
    </xf>
    <xf numFmtId="2" fontId="2" fillId="32" borderId="90" xfId="0" applyNumberFormat="1" applyFont="1" applyFill="1" applyBorder="1" applyAlignment="1">
      <alignment horizontal="center" vertical="center" wrapText="1"/>
    </xf>
    <xf numFmtId="2" fontId="2" fillId="32" borderId="12" xfId="0" applyNumberFormat="1" applyFont="1" applyFill="1" applyBorder="1" applyAlignment="1">
      <alignment horizontal="center" vertical="center" wrapText="1"/>
    </xf>
    <xf numFmtId="2" fontId="2" fillId="32" borderId="60" xfId="0" applyNumberFormat="1" applyFont="1" applyFill="1" applyBorder="1" applyAlignment="1">
      <alignment horizontal="center" vertical="center" wrapText="1"/>
    </xf>
    <xf numFmtId="2" fontId="2" fillId="32" borderId="42" xfId="0" applyNumberFormat="1" applyFont="1" applyFill="1" applyBorder="1" applyAlignment="1">
      <alignment horizontal="center" vertical="center" wrapText="1"/>
    </xf>
    <xf numFmtId="2" fontId="2" fillId="32" borderId="0" xfId="0" applyNumberFormat="1" applyFont="1" applyFill="1" applyBorder="1" applyAlignment="1">
      <alignment horizontal="center" vertical="center" wrapText="1"/>
    </xf>
    <xf numFmtId="2" fontId="2" fillId="32" borderId="32" xfId="0" applyNumberFormat="1" applyFont="1" applyFill="1" applyBorder="1" applyAlignment="1">
      <alignment horizontal="center" vertical="center" wrapText="1"/>
    </xf>
    <xf numFmtId="0" fontId="2" fillId="32" borderId="107" xfId="0" applyFont="1" applyFill="1" applyBorder="1" applyAlignment="1">
      <alignment horizontal="center" vertical="center" wrapText="1"/>
    </xf>
    <xf numFmtId="0" fontId="2" fillId="32" borderId="108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2" fillId="32" borderId="39" xfId="55" applyFont="1" applyFill="1" applyBorder="1" applyAlignment="1">
      <alignment horizontal="center" vertical="center" wrapText="1"/>
      <protection/>
    </xf>
    <xf numFmtId="0" fontId="2" fillId="32" borderId="57" xfId="55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2" fillId="32" borderId="83" xfId="55" applyFont="1" applyFill="1" applyBorder="1" applyAlignment="1">
      <alignment horizontal="center" vertical="center" wrapText="1"/>
      <protection/>
    </xf>
    <xf numFmtId="0" fontId="2" fillId="32" borderId="84" xfId="55" applyFont="1" applyFill="1" applyBorder="1" applyAlignment="1">
      <alignment horizontal="center" vertical="center" wrapText="1"/>
      <protection/>
    </xf>
    <xf numFmtId="0" fontId="2" fillId="32" borderId="43" xfId="0" applyFont="1" applyFill="1" applyBorder="1" applyAlignment="1">
      <alignment horizontal="center" vertical="center" wrapText="1"/>
    </xf>
    <xf numFmtId="0" fontId="2" fillId="32" borderId="7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" fillId="32" borderId="79" xfId="0" applyFont="1" applyFill="1" applyBorder="1" applyAlignment="1">
      <alignment horizontal="center" vertical="center" wrapText="1"/>
    </xf>
    <xf numFmtId="0" fontId="2" fillId="32" borderId="76" xfId="0" applyFont="1" applyFill="1" applyBorder="1" applyAlignment="1">
      <alignment horizontal="center" vertical="center" wrapText="1"/>
    </xf>
    <xf numFmtId="0" fontId="2" fillId="32" borderId="109" xfId="55" applyFont="1" applyFill="1" applyBorder="1" applyAlignment="1">
      <alignment horizontal="center" vertical="center" wrapText="1"/>
      <protection/>
    </xf>
    <xf numFmtId="0" fontId="2" fillId="32" borderId="110" xfId="55" applyFont="1" applyFill="1" applyBorder="1" applyAlignment="1">
      <alignment horizontal="center" vertical="center" wrapText="1"/>
      <protection/>
    </xf>
    <xf numFmtId="0" fontId="2" fillId="32" borderId="38" xfId="55" applyFont="1" applyFill="1" applyBorder="1" applyAlignment="1">
      <alignment horizontal="center" vertical="center" wrapText="1"/>
      <protection/>
    </xf>
    <xf numFmtId="0" fontId="2" fillId="32" borderId="46" xfId="55" applyFont="1" applyFill="1" applyBorder="1" applyAlignment="1">
      <alignment horizontal="center" vertical="center" wrapText="1"/>
      <protection/>
    </xf>
    <xf numFmtId="0" fontId="2" fillId="32" borderId="92" xfId="0" applyFont="1" applyFill="1" applyBorder="1" applyAlignment="1">
      <alignment horizontal="center" vertical="center" wrapText="1"/>
    </xf>
    <xf numFmtId="0" fontId="2" fillId="32" borderId="69" xfId="0" applyFont="1" applyFill="1" applyBorder="1" applyAlignment="1">
      <alignment horizontal="center" vertical="center" wrapText="1"/>
    </xf>
    <xf numFmtId="0" fontId="96" fillId="32" borderId="43" xfId="56" applyFont="1" applyFill="1" applyBorder="1" applyAlignment="1">
      <alignment horizontal="center" vertical="center" wrapText="1"/>
      <protection/>
    </xf>
    <xf numFmtId="0" fontId="96" fillId="32" borderId="44" xfId="56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94" fillId="0" borderId="0" xfId="56" applyFont="1" applyAlignment="1">
      <alignment horizontal="center" vertical="center" wrapText="1"/>
      <protection/>
    </xf>
    <xf numFmtId="0" fontId="112" fillId="0" borderId="0" xfId="56" applyFont="1" applyAlignment="1">
      <alignment horizontal="center" vertical="center" wrapText="1"/>
      <protection/>
    </xf>
    <xf numFmtId="3" fontId="96" fillId="32" borderId="65" xfId="56" applyNumberFormat="1" applyFont="1" applyFill="1" applyBorder="1" applyAlignment="1">
      <alignment horizontal="center" vertical="center"/>
      <protection/>
    </xf>
    <xf numFmtId="3" fontId="96" fillId="32" borderId="29" xfId="56" applyNumberFormat="1" applyFont="1" applyFill="1" applyBorder="1" applyAlignment="1">
      <alignment horizontal="center" vertical="center"/>
      <protection/>
    </xf>
    <xf numFmtId="0" fontId="96" fillId="32" borderId="105" xfId="56" applyFont="1" applyFill="1" applyBorder="1" applyAlignment="1">
      <alignment horizontal="center" vertical="center" wrapText="1"/>
      <protection/>
    </xf>
    <xf numFmtId="0" fontId="96" fillId="32" borderId="26" xfId="56" applyFont="1" applyFill="1" applyBorder="1" applyAlignment="1">
      <alignment horizontal="center" vertical="center" wrapText="1"/>
      <protection/>
    </xf>
    <xf numFmtId="0" fontId="1" fillId="32" borderId="65" xfId="0" applyFont="1" applyFill="1" applyBorder="1" applyAlignment="1">
      <alignment horizontal="center" vertical="center" wrapText="1"/>
    </xf>
    <xf numFmtId="0" fontId="1" fillId="32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32" borderId="37" xfId="0" applyFont="1" applyFill="1" applyBorder="1" applyAlignment="1">
      <alignment horizontal="right" vertical="center" wrapText="1"/>
    </xf>
    <xf numFmtId="0" fontId="2" fillId="32" borderId="59" xfId="0" applyFont="1" applyFill="1" applyBorder="1" applyAlignment="1">
      <alignment horizontal="right" vertical="center" wrapText="1"/>
    </xf>
    <xf numFmtId="0" fontId="1" fillId="32" borderId="79" xfId="0" applyFont="1" applyFill="1" applyBorder="1" applyAlignment="1">
      <alignment horizontal="center" vertical="center" wrapText="1"/>
    </xf>
    <xf numFmtId="0" fontId="1" fillId="32" borderId="76" xfId="0" applyFont="1" applyFill="1" applyBorder="1" applyAlignment="1">
      <alignment horizontal="center" vertical="center" wrapText="1"/>
    </xf>
    <xf numFmtId="0" fontId="1" fillId="32" borderId="105" xfId="0" applyFont="1" applyFill="1" applyBorder="1" applyAlignment="1">
      <alignment horizontal="center" vertical="center" wrapText="1"/>
    </xf>
    <xf numFmtId="0" fontId="1" fillId="32" borderId="64" xfId="0" applyFont="1" applyFill="1" applyBorder="1" applyAlignment="1">
      <alignment horizontal="center" vertical="center" wrapText="1"/>
    </xf>
    <xf numFmtId="0" fontId="1" fillId="32" borderId="66" xfId="0" applyFont="1" applyFill="1" applyBorder="1" applyAlignment="1">
      <alignment horizontal="center" vertical="center" wrapText="1"/>
    </xf>
    <xf numFmtId="0" fontId="1" fillId="32" borderId="43" xfId="0" applyFont="1" applyFill="1" applyBorder="1" applyAlignment="1">
      <alignment horizontal="center" vertical="center" wrapText="1"/>
    </xf>
    <xf numFmtId="0" fontId="1" fillId="32" borderId="77" xfId="0" applyFont="1" applyFill="1" applyBorder="1" applyAlignment="1">
      <alignment horizontal="center" vertical="center" wrapText="1"/>
    </xf>
    <xf numFmtId="0" fontId="1" fillId="32" borderId="60" xfId="0" applyFont="1" applyFill="1" applyBorder="1" applyAlignment="1">
      <alignment horizontal="center" vertical="center" wrapText="1"/>
    </xf>
    <xf numFmtId="0" fontId="1" fillId="32" borderId="3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2" fillId="32" borderId="24" xfId="55" applyFont="1" applyFill="1" applyBorder="1" applyAlignment="1">
      <alignment horizontal="center" vertical="center" wrapText="1"/>
      <protection/>
    </xf>
    <xf numFmtId="0" fontId="2" fillId="32" borderId="36" xfId="55" applyFont="1" applyFill="1" applyBorder="1" applyAlignment="1">
      <alignment horizontal="center" vertical="center" wrapText="1"/>
      <protection/>
    </xf>
    <xf numFmtId="0" fontId="2" fillId="32" borderId="11" xfId="55" applyFont="1" applyFill="1" applyBorder="1" applyAlignment="1">
      <alignment horizontal="center" vertical="center" wrapText="1"/>
      <protection/>
    </xf>
    <xf numFmtId="0" fontId="2" fillId="32" borderId="28" xfId="55" applyFont="1" applyFill="1" applyBorder="1" applyAlignment="1">
      <alignment horizontal="center" vertical="center" wrapText="1"/>
      <protection/>
    </xf>
    <xf numFmtId="0" fontId="2" fillId="36" borderId="32" xfId="55" applyFont="1" applyFill="1" applyBorder="1" applyAlignment="1">
      <alignment horizontal="center" vertical="center" wrapText="1"/>
      <protection/>
    </xf>
    <xf numFmtId="0" fontId="2" fillId="36" borderId="0" xfId="55" applyFont="1" applyFill="1" applyBorder="1" applyAlignment="1">
      <alignment horizontal="center" vertical="center" wrapText="1"/>
      <protection/>
    </xf>
    <xf numFmtId="0" fontId="2" fillId="37" borderId="93" xfId="55" applyFont="1" applyFill="1" applyBorder="1" applyAlignment="1">
      <alignment horizontal="center" vertical="center" wrapText="1"/>
      <protection/>
    </xf>
    <xf numFmtId="0" fontId="2" fillId="37" borderId="50" xfId="55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15" fillId="32" borderId="38" xfId="0" applyFont="1" applyFill="1" applyBorder="1" applyAlignment="1">
      <alignment horizontal="center" vertical="center" wrapText="1"/>
    </xf>
    <xf numFmtId="0" fontId="15" fillId="32" borderId="36" xfId="0" applyFont="1" applyFill="1" applyBorder="1" applyAlignment="1">
      <alignment horizontal="center" vertical="center" wrapText="1"/>
    </xf>
    <xf numFmtId="0" fontId="15" fillId="32" borderId="39" xfId="0" applyFont="1" applyFill="1" applyBorder="1" applyAlignment="1">
      <alignment horizontal="center" vertical="center" wrapText="1"/>
    </xf>
    <xf numFmtId="0" fontId="1" fillId="32" borderId="38" xfId="0" applyFont="1" applyFill="1" applyBorder="1" applyAlignment="1">
      <alignment horizontal="center" vertical="center" wrapText="1"/>
    </xf>
    <xf numFmtId="0" fontId="1" fillId="32" borderId="36" xfId="0" applyFont="1" applyFill="1" applyBorder="1" applyAlignment="1">
      <alignment horizontal="center" vertical="center" wrapText="1"/>
    </xf>
    <xf numFmtId="0" fontId="1" fillId="32" borderId="39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1" fillId="32" borderId="57" xfId="0" applyFont="1" applyFill="1" applyBorder="1" applyAlignment="1">
      <alignment horizontal="center" vertical="center" wrapText="1"/>
    </xf>
    <xf numFmtId="0" fontId="1" fillId="32" borderId="61" xfId="0" applyFont="1" applyFill="1" applyBorder="1" applyAlignment="1">
      <alignment horizontal="center" vertical="center" wrapText="1"/>
    </xf>
    <xf numFmtId="0" fontId="1" fillId="32" borderId="84" xfId="0" applyFont="1" applyFill="1" applyBorder="1" applyAlignment="1">
      <alignment horizontal="center" vertical="center" wrapText="1"/>
    </xf>
    <xf numFmtId="0" fontId="1" fillId="32" borderId="59" xfId="0" applyFont="1" applyFill="1" applyBorder="1" applyAlignment="1">
      <alignment horizontal="center" vertical="center" wrapText="1"/>
    </xf>
    <xf numFmtId="0" fontId="1" fillId="32" borderId="53" xfId="0" applyFont="1" applyFill="1" applyBorder="1" applyAlignment="1">
      <alignment horizontal="center" vertical="center" wrapText="1"/>
    </xf>
    <xf numFmtId="0" fontId="1" fillId="32" borderId="44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1" fillId="32" borderId="63" xfId="0" applyFont="1" applyFill="1" applyBorder="1" applyAlignment="1">
      <alignment horizontal="center" vertical="center" wrapText="1"/>
    </xf>
    <xf numFmtId="0" fontId="15" fillId="32" borderId="17" xfId="0" applyFont="1" applyFill="1" applyBorder="1" applyAlignment="1">
      <alignment horizontal="center" vertical="center" wrapText="1"/>
    </xf>
    <xf numFmtId="0" fontId="15" fillId="32" borderId="19" xfId="0" applyFont="1" applyFill="1" applyBorder="1" applyAlignment="1">
      <alignment horizontal="center" vertical="center" wrapText="1"/>
    </xf>
    <xf numFmtId="0" fontId="2" fillId="32" borderId="83" xfId="0" applyFont="1" applyFill="1" applyBorder="1" applyAlignment="1">
      <alignment horizontal="center" vertical="center"/>
    </xf>
    <xf numFmtId="0" fontId="2" fillId="32" borderId="36" xfId="0" applyFont="1" applyFill="1" applyBorder="1" applyAlignment="1">
      <alignment horizontal="center" vertical="center"/>
    </xf>
    <xf numFmtId="0" fontId="2" fillId="32" borderId="39" xfId="0" applyFont="1" applyFill="1" applyBorder="1" applyAlignment="1">
      <alignment horizontal="center" vertical="center"/>
    </xf>
    <xf numFmtId="0" fontId="15" fillId="32" borderId="35" xfId="0" applyFont="1" applyFill="1" applyBorder="1" applyAlignment="1">
      <alignment horizontal="center" vertical="center" wrapText="1"/>
    </xf>
    <xf numFmtId="0" fontId="21" fillId="32" borderId="84" xfId="0" applyFont="1" applyFill="1" applyBorder="1" applyAlignment="1">
      <alignment horizontal="center" vertical="center" wrapText="1"/>
    </xf>
    <xf numFmtId="0" fontId="21" fillId="32" borderId="59" xfId="0" applyFont="1" applyFill="1" applyBorder="1" applyAlignment="1">
      <alignment horizontal="center" vertical="center" wrapText="1"/>
    </xf>
    <xf numFmtId="0" fontId="21" fillId="32" borderId="63" xfId="0" applyFont="1" applyFill="1" applyBorder="1" applyAlignment="1">
      <alignment horizontal="center" vertical="center" wrapText="1"/>
    </xf>
    <xf numFmtId="0" fontId="17" fillId="32" borderId="17" xfId="0" applyFont="1" applyFill="1" applyBorder="1" applyAlignment="1">
      <alignment horizontal="center" vertical="center" wrapText="1"/>
    </xf>
    <xf numFmtId="0" fontId="17" fillId="32" borderId="19" xfId="0" applyFont="1" applyFill="1" applyBorder="1" applyAlignment="1">
      <alignment horizontal="center" vertical="center" wrapText="1"/>
    </xf>
    <xf numFmtId="0" fontId="18" fillId="32" borderId="83" xfId="0" applyFont="1" applyFill="1" applyBorder="1" applyAlignment="1">
      <alignment horizontal="center" vertical="center"/>
    </xf>
    <xf numFmtId="0" fontId="18" fillId="32" borderId="36" xfId="0" applyFont="1" applyFill="1" applyBorder="1" applyAlignment="1">
      <alignment horizontal="center" vertical="center"/>
    </xf>
    <xf numFmtId="0" fontId="18" fillId="32" borderId="39" xfId="0" applyFont="1" applyFill="1" applyBorder="1" applyAlignment="1">
      <alignment horizontal="center" vertical="center"/>
    </xf>
    <xf numFmtId="0" fontId="17" fillId="32" borderId="38" xfId="0" applyFont="1" applyFill="1" applyBorder="1" applyAlignment="1">
      <alignment horizontal="center" vertical="center" wrapText="1"/>
    </xf>
    <xf numFmtId="0" fontId="17" fillId="32" borderId="36" xfId="0" applyFont="1" applyFill="1" applyBorder="1" applyAlignment="1">
      <alignment horizontal="center" vertical="center" wrapText="1"/>
    </xf>
    <xf numFmtId="0" fontId="17" fillId="32" borderId="39" xfId="0" applyFont="1" applyFill="1" applyBorder="1" applyAlignment="1">
      <alignment horizontal="center" vertical="center" wrapText="1"/>
    </xf>
    <xf numFmtId="0" fontId="3" fillId="32" borderId="38" xfId="0" applyFont="1" applyFill="1" applyBorder="1" applyAlignment="1">
      <alignment horizontal="center" vertical="center" wrapText="1"/>
    </xf>
    <xf numFmtId="0" fontId="3" fillId="32" borderId="36" xfId="0" applyFont="1" applyFill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vertical="center" wrapText="1"/>
    </xf>
    <xf numFmtId="0" fontId="21" fillId="32" borderId="53" xfId="0" applyFont="1" applyFill="1" applyBorder="1" applyAlignment="1">
      <alignment horizontal="center" vertical="center" wrapText="1"/>
    </xf>
    <xf numFmtId="0" fontId="21" fillId="32" borderId="44" xfId="0" applyFont="1" applyFill="1" applyBorder="1" applyAlignment="1">
      <alignment horizontal="center" vertical="center" wrapText="1"/>
    </xf>
    <xf numFmtId="0" fontId="21" fillId="32" borderId="57" xfId="0" applyFont="1" applyFill="1" applyBorder="1" applyAlignment="1">
      <alignment horizontal="center" vertical="center" wrapText="1"/>
    </xf>
    <xf numFmtId="0" fontId="21" fillId="32" borderId="61" xfId="0" applyFont="1" applyFill="1" applyBorder="1" applyAlignment="1">
      <alignment horizontal="center" vertical="center" wrapText="1"/>
    </xf>
    <xf numFmtId="0" fontId="91" fillId="0" borderId="0" xfId="0" applyFont="1" applyAlignment="1">
      <alignment horizontal="center" vertical="center"/>
    </xf>
    <xf numFmtId="0" fontId="113" fillId="0" borderId="0" xfId="0" applyFont="1" applyAlignment="1">
      <alignment vertical="center"/>
    </xf>
    <xf numFmtId="0" fontId="14" fillId="0" borderId="0" xfId="0" applyFont="1" applyBorder="1" applyAlignment="1">
      <alignment horizontal="center" wrapText="1"/>
    </xf>
    <xf numFmtId="0" fontId="13" fillId="39" borderId="90" xfId="0" applyFont="1" applyFill="1" applyBorder="1" applyAlignment="1">
      <alignment horizontal="center" wrapText="1"/>
    </xf>
    <xf numFmtId="0" fontId="13" fillId="39" borderId="60" xfId="0" applyFont="1" applyFill="1" applyBorder="1" applyAlignment="1">
      <alignment horizontal="center" wrapText="1"/>
    </xf>
    <xf numFmtId="0" fontId="13" fillId="39" borderId="37" xfId="0" applyFont="1" applyFill="1" applyBorder="1" applyAlignment="1">
      <alignment horizontal="center" wrapText="1"/>
    </xf>
    <xf numFmtId="0" fontId="13" fillId="39" borderId="56" xfId="0" applyFont="1" applyFill="1" applyBorder="1" applyAlignment="1">
      <alignment horizontal="center" wrapText="1"/>
    </xf>
    <xf numFmtId="0" fontId="36" fillId="39" borderId="65" xfId="0" applyFont="1" applyFill="1" applyBorder="1" applyAlignment="1">
      <alignment horizontal="center" vertical="center" wrapText="1"/>
    </xf>
    <xf numFmtId="0" fontId="36" fillId="39" borderId="33" xfId="0" applyFont="1" applyFill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15" fillId="32" borderId="63" xfId="0" applyFont="1" applyFill="1" applyBorder="1" applyAlignment="1">
      <alignment horizontal="center" vertical="center" wrapText="1"/>
    </xf>
    <xf numFmtId="0" fontId="15" fillId="32" borderId="107" xfId="0" applyFont="1" applyFill="1" applyBorder="1" applyAlignment="1">
      <alignment horizontal="center" vertical="center" wrapText="1"/>
    </xf>
    <xf numFmtId="0" fontId="15" fillId="32" borderId="108" xfId="0" applyFont="1" applyFill="1" applyBorder="1" applyAlignment="1">
      <alignment horizontal="center" vertical="center" wrapText="1"/>
    </xf>
    <xf numFmtId="0" fontId="15" fillId="32" borderId="62" xfId="0" applyFont="1" applyFill="1" applyBorder="1" applyAlignment="1">
      <alignment horizontal="center" vertical="center" wrapText="1"/>
    </xf>
    <xf numFmtId="0" fontId="15" fillId="32" borderId="24" xfId="0" applyFont="1" applyFill="1" applyBorder="1" applyAlignment="1">
      <alignment horizontal="center" vertical="center" wrapText="1"/>
    </xf>
    <xf numFmtId="0" fontId="15" fillId="32" borderId="85" xfId="0" applyFont="1" applyFill="1" applyBorder="1" applyAlignment="1">
      <alignment horizontal="center" vertical="center" wrapText="1"/>
    </xf>
    <xf numFmtId="0" fontId="17" fillId="32" borderId="24" xfId="0" applyFont="1" applyFill="1" applyBorder="1" applyAlignment="1">
      <alignment horizontal="center" vertical="center" wrapText="1"/>
    </xf>
    <xf numFmtId="0" fontId="17" fillId="32" borderId="85" xfId="0" applyFont="1" applyFill="1" applyBorder="1" applyAlignment="1">
      <alignment horizontal="center" vertical="center" wrapText="1"/>
    </xf>
    <xf numFmtId="0" fontId="17" fillId="32" borderId="108" xfId="0" applyFont="1" applyFill="1" applyBorder="1" applyAlignment="1">
      <alignment horizontal="center" vertical="center" wrapText="1"/>
    </xf>
    <xf numFmtId="0" fontId="17" fillId="32" borderId="62" xfId="0" applyFont="1" applyFill="1" applyBorder="1" applyAlignment="1">
      <alignment horizontal="center" vertical="center" wrapText="1"/>
    </xf>
    <xf numFmtId="0" fontId="17" fillId="32" borderId="107" xfId="0" applyFont="1" applyFill="1" applyBorder="1" applyAlignment="1">
      <alignment horizontal="center" vertical="center" wrapText="1"/>
    </xf>
    <xf numFmtId="0" fontId="17" fillId="32" borderId="63" xfId="0" applyFont="1" applyFill="1" applyBorder="1" applyAlignment="1">
      <alignment horizontal="center" vertical="center" wrapText="1"/>
    </xf>
    <xf numFmtId="0" fontId="2" fillId="32" borderId="44" xfId="0" applyFont="1" applyFill="1" applyBorder="1" applyAlignment="1">
      <alignment horizontal="center" vertical="center" wrapText="1"/>
    </xf>
    <xf numFmtId="0" fontId="2" fillId="32" borderId="65" xfId="0" applyFont="1" applyFill="1" applyBorder="1" applyAlignment="1">
      <alignment horizontal="right"/>
    </xf>
    <xf numFmtId="0" fontId="2" fillId="32" borderId="66" xfId="0" applyFont="1" applyFill="1" applyBorder="1" applyAlignment="1">
      <alignment horizontal="right"/>
    </xf>
    <xf numFmtId="0" fontId="2" fillId="32" borderId="33" xfId="0" applyFont="1" applyFill="1" applyBorder="1" applyAlignment="1">
      <alignment horizontal="right"/>
    </xf>
    <xf numFmtId="0" fontId="2" fillId="32" borderId="59" xfId="0" applyFont="1" applyFill="1" applyBorder="1" applyAlignment="1">
      <alignment horizontal="center" vertical="center" wrapText="1"/>
    </xf>
    <xf numFmtId="0" fontId="2" fillId="32" borderId="61" xfId="0" applyFont="1" applyFill="1" applyBorder="1" applyAlignment="1">
      <alignment horizontal="center" vertical="center" wrapText="1"/>
    </xf>
    <xf numFmtId="0" fontId="2" fillId="32" borderId="111" xfId="0" applyFont="1" applyFill="1" applyBorder="1" applyAlignment="1">
      <alignment horizontal="center" wrapText="1" shrinkToFit="1"/>
    </xf>
    <xf numFmtId="0" fontId="2" fillId="32" borderId="112" xfId="0" applyFont="1" applyFill="1" applyBorder="1" applyAlignment="1">
      <alignment horizontal="center" wrapText="1" shrinkToFit="1"/>
    </xf>
    <xf numFmtId="0" fontId="2" fillId="32" borderId="79" xfId="0" applyFont="1" applyFill="1" applyBorder="1" applyAlignment="1">
      <alignment horizontal="center" vertical="center" wrapText="1" shrinkToFit="1"/>
    </xf>
    <xf numFmtId="0" fontId="2" fillId="32" borderId="59" xfId="0" applyFont="1" applyFill="1" applyBorder="1" applyAlignment="1">
      <alignment horizontal="center" vertical="center" wrapText="1" shrinkToFit="1"/>
    </xf>
    <xf numFmtId="0" fontId="38" fillId="0" borderId="25" xfId="0" applyFont="1" applyBorder="1" applyAlignment="1">
      <alignment horizontal="center"/>
    </xf>
    <xf numFmtId="0" fontId="38" fillId="0" borderId="30" xfId="0" applyFont="1" applyBorder="1" applyAlignment="1">
      <alignment horizontal="center"/>
    </xf>
    <xf numFmtId="0" fontId="38" fillId="0" borderId="31" xfId="0" applyFont="1" applyBorder="1" applyAlignment="1">
      <alignment horizontal="center"/>
    </xf>
    <xf numFmtId="3" fontId="24" fillId="0" borderId="60" xfId="0" applyNumberFormat="1" applyFont="1" applyFill="1" applyBorder="1" applyAlignment="1" applyProtection="1">
      <alignment horizontal="center" vertical="center"/>
      <protection locked="0"/>
    </xf>
    <xf numFmtId="3" fontId="24" fillId="0" borderId="32" xfId="0" applyNumberFormat="1" applyFont="1" applyFill="1" applyBorder="1" applyAlignment="1" applyProtection="1">
      <alignment horizontal="center" vertical="center"/>
      <protection locked="0"/>
    </xf>
    <xf numFmtId="0" fontId="39" fillId="0" borderId="90" xfId="0" applyFont="1" applyFill="1" applyBorder="1" applyAlignment="1" applyProtection="1">
      <alignment horizontal="center" vertical="center"/>
      <protection/>
    </xf>
    <xf numFmtId="0" fontId="39" fillId="0" borderId="42" xfId="0" applyFont="1" applyFill="1" applyBorder="1" applyAlignment="1" applyProtection="1">
      <alignment horizontal="center" vertical="center"/>
      <protection/>
    </xf>
    <xf numFmtId="0" fontId="39" fillId="0" borderId="37" xfId="0" applyFont="1" applyFill="1" applyBorder="1" applyAlignment="1" applyProtection="1">
      <alignment horizontal="center" vertical="center"/>
      <protection/>
    </xf>
    <xf numFmtId="0" fontId="24" fillId="0" borderId="38" xfId="0" applyFont="1" applyBorder="1" applyAlignment="1" applyProtection="1">
      <alignment horizontal="center" vertical="center" wrapText="1"/>
      <protection locked="0"/>
    </xf>
    <xf numFmtId="0" fontId="24" fillId="0" borderId="23" xfId="0" applyFont="1" applyBorder="1" applyAlignment="1" applyProtection="1">
      <alignment horizontal="center" vertical="center" wrapText="1"/>
      <protection locked="0"/>
    </xf>
    <xf numFmtId="0" fontId="24" fillId="0" borderId="24" xfId="0" applyFont="1" applyBorder="1" applyAlignment="1" applyProtection="1">
      <alignment horizontal="center" vertical="center" wrapText="1"/>
      <protection locked="0"/>
    </xf>
    <xf numFmtId="1" fontId="24" fillId="0" borderId="79" xfId="0" applyNumberFormat="1" applyFont="1" applyFill="1" applyBorder="1" applyAlignment="1" applyProtection="1">
      <alignment horizontal="center" vertical="center"/>
      <protection locked="0"/>
    </xf>
    <xf numFmtId="1" fontId="24" fillId="0" borderId="76" xfId="0" applyNumberFormat="1" applyFont="1" applyFill="1" applyBorder="1" applyAlignment="1" applyProtection="1">
      <alignment horizontal="center" vertical="center"/>
      <protection locked="0"/>
    </xf>
    <xf numFmtId="1" fontId="24" fillId="0" borderId="59" xfId="0" applyNumberFormat="1" applyFont="1" applyFill="1" applyBorder="1" applyAlignment="1" applyProtection="1">
      <alignment horizontal="center" vertical="center"/>
      <protection locked="0"/>
    </xf>
    <xf numFmtId="1" fontId="24" fillId="0" borderId="36" xfId="0" applyNumberFormat="1" applyFont="1" applyFill="1" applyBorder="1" applyAlignment="1" applyProtection="1">
      <alignment horizontal="center" vertical="center"/>
      <protection locked="0"/>
    </xf>
    <xf numFmtId="1" fontId="24" fillId="0" borderId="10" xfId="0" applyNumberFormat="1" applyFont="1" applyFill="1" applyBorder="1" applyAlignment="1" applyProtection="1">
      <alignment horizontal="center" vertical="center"/>
      <protection locked="0"/>
    </xf>
    <xf numFmtId="1" fontId="24" fillId="0" borderId="11" xfId="0" applyNumberFormat="1" applyFont="1" applyFill="1" applyBorder="1" applyAlignment="1" applyProtection="1">
      <alignment horizontal="center" vertical="center"/>
      <protection locked="0"/>
    </xf>
    <xf numFmtId="3" fontId="24" fillId="0" borderId="36" xfId="0" applyNumberFormat="1" applyFont="1" applyFill="1" applyBorder="1" applyAlignment="1" applyProtection="1">
      <alignment horizontal="center" vertical="center"/>
      <protection locked="0"/>
    </xf>
    <xf numFmtId="3" fontId="24" fillId="0" borderId="10" xfId="0" applyNumberFormat="1" applyFont="1" applyFill="1" applyBorder="1" applyAlignment="1" applyProtection="1">
      <alignment horizontal="center" vertical="center"/>
      <protection locked="0"/>
    </xf>
    <xf numFmtId="3" fontId="24" fillId="0" borderId="11" xfId="0" applyNumberFormat="1" applyFont="1" applyFill="1" applyBorder="1" applyAlignment="1" applyProtection="1">
      <alignment horizontal="center" vertical="center"/>
      <protection locked="0"/>
    </xf>
    <xf numFmtId="3" fontId="24" fillId="0" borderId="39" xfId="0" applyNumberFormat="1" applyFont="1" applyFill="1" applyBorder="1" applyAlignment="1" applyProtection="1">
      <alignment horizontal="center" vertical="center"/>
      <protection locked="0"/>
    </xf>
    <xf numFmtId="3" fontId="24" fillId="0" borderId="51" xfId="0" applyNumberFormat="1" applyFont="1" applyFill="1" applyBorder="1" applyAlignment="1" applyProtection="1">
      <alignment horizontal="center" vertical="center"/>
      <protection locked="0"/>
    </xf>
    <xf numFmtId="3" fontId="24" fillId="0" borderId="28" xfId="0" applyNumberFormat="1" applyFont="1" applyFill="1" applyBorder="1" applyAlignment="1" applyProtection="1">
      <alignment horizontal="center" vertical="center"/>
      <protection locked="0"/>
    </xf>
    <xf numFmtId="1" fontId="24" fillId="0" borderId="43" xfId="0" applyNumberFormat="1" applyFont="1" applyFill="1" applyBorder="1" applyAlignment="1" applyProtection="1">
      <alignment horizontal="center" vertical="center"/>
      <protection locked="0"/>
    </xf>
    <xf numFmtId="1" fontId="24" fillId="0" borderId="77" xfId="0" applyNumberFormat="1" applyFont="1" applyFill="1" applyBorder="1" applyAlignment="1" applyProtection="1">
      <alignment horizontal="center" vertical="center"/>
      <protection locked="0"/>
    </xf>
    <xf numFmtId="1" fontId="24" fillId="0" borderId="44" xfId="0" applyNumberFormat="1" applyFont="1" applyFill="1" applyBorder="1" applyAlignment="1" applyProtection="1">
      <alignment horizontal="center" vertical="center"/>
      <protection locked="0"/>
    </xf>
    <xf numFmtId="3" fontId="24" fillId="0" borderId="43" xfId="0" applyNumberFormat="1" applyFont="1" applyFill="1" applyBorder="1" applyAlignment="1" applyProtection="1">
      <alignment horizontal="center" vertical="center"/>
      <protection locked="0"/>
    </xf>
    <xf numFmtId="3" fontId="24" fillId="0" borderId="77" xfId="0" applyNumberFormat="1" applyFont="1" applyFill="1" applyBorder="1" applyAlignment="1" applyProtection="1">
      <alignment horizontal="center" vertical="center"/>
      <protection locked="0"/>
    </xf>
    <xf numFmtId="3" fontId="24" fillId="0" borderId="44" xfId="0" applyNumberFormat="1" applyFont="1" applyFill="1" applyBorder="1" applyAlignment="1" applyProtection="1">
      <alignment horizontal="center" vertical="center"/>
      <protection locked="0"/>
    </xf>
    <xf numFmtId="3" fontId="24" fillId="0" borderId="92" xfId="0" applyNumberFormat="1" applyFont="1" applyFill="1" applyBorder="1" applyAlignment="1" applyProtection="1">
      <alignment horizontal="center" vertical="center"/>
      <protection locked="0"/>
    </xf>
    <xf numFmtId="3" fontId="24" fillId="0" borderId="69" xfId="0" applyNumberFormat="1" applyFont="1" applyFill="1" applyBorder="1" applyAlignment="1" applyProtection="1">
      <alignment horizontal="center" vertical="center"/>
      <protection locked="0"/>
    </xf>
    <xf numFmtId="3" fontId="24" fillId="0" borderId="61" xfId="0" applyNumberFormat="1" applyFont="1" applyFill="1" applyBorder="1" applyAlignment="1" applyProtection="1">
      <alignment horizontal="center" vertical="center"/>
      <protection locked="0"/>
    </xf>
    <xf numFmtId="0" fontId="39" fillId="0" borderId="93" xfId="0" applyFont="1" applyFill="1" applyBorder="1" applyAlignment="1" applyProtection="1">
      <alignment horizontal="center" vertical="center"/>
      <protection/>
    </xf>
    <xf numFmtId="0" fontId="39" fillId="0" borderId="50" xfId="0" applyFont="1" applyFill="1" applyBorder="1" applyAlignment="1" applyProtection="1">
      <alignment horizontal="center" vertical="center"/>
      <protection/>
    </xf>
    <xf numFmtId="0" fontId="39" fillId="0" borderId="21" xfId="0" applyFont="1" applyFill="1" applyBorder="1" applyAlignment="1" applyProtection="1">
      <alignment horizontal="center" vertical="center"/>
      <protection/>
    </xf>
    <xf numFmtId="0" fontId="24" fillId="0" borderId="105" xfId="0" applyFont="1" applyBorder="1" applyAlignment="1" applyProtection="1">
      <alignment horizontal="center" vertical="center" wrapText="1"/>
      <protection locked="0"/>
    </xf>
    <xf numFmtId="0" fontId="24" fillId="0" borderId="64" xfId="0" applyFont="1" applyBorder="1" applyAlignment="1" applyProtection="1">
      <alignment horizontal="center" vertical="center" wrapText="1"/>
      <protection locked="0"/>
    </xf>
    <xf numFmtId="0" fontId="24" fillId="0" borderId="26" xfId="0" applyFont="1" applyBorder="1" applyAlignment="1" applyProtection="1">
      <alignment horizontal="center" vertical="center" wrapText="1"/>
      <protection locked="0"/>
    </xf>
    <xf numFmtId="0" fontId="24" fillId="0" borderId="93" xfId="0" applyFont="1" applyFill="1" applyBorder="1" applyAlignment="1" applyProtection="1">
      <alignment horizontal="center" vertical="center"/>
      <protection/>
    </xf>
    <xf numFmtId="0" fontId="24" fillId="0" borderId="50" xfId="0" applyFont="1" applyFill="1" applyBorder="1" applyAlignment="1" applyProtection="1">
      <alignment horizontal="center" vertical="center"/>
      <protection/>
    </xf>
    <xf numFmtId="0" fontId="24" fillId="0" borderId="21" xfId="0" applyFont="1" applyFill="1" applyBorder="1" applyAlignment="1" applyProtection="1">
      <alignment horizontal="center" vertical="center"/>
      <protection/>
    </xf>
    <xf numFmtId="0" fontId="24" fillId="0" borderId="90" xfId="0" applyFont="1" applyBorder="1" applyAlignment="1" applyProtection="1">
      <alignment horizontal="center" vertical="center" wrapText="1"/>
      <protection locked="0"/>
    </xf>
    <xf numFmtId="0" fontId="24" fillId="0" borderId="42" xfId="0" applyFont="1" applyBorder="1" applyAlignment="1" applyProtection="1">
      <alignment horizontal="center" vertical="center" wrapText="1"/>
      <protection locked="0"/>
    </xf>
    <xf numFmtId="0" fontId="24" fillId="0" borderId="37" xfId="0" applyFont="1" applyBorder="1" applyAlignment="1" applyProtection="1">
      <alignment horizontal="center" vertical="center" wrapText="1"/>
      <protection locked="0"/>
    </xf>
    <xf numFmtId="3" fontId="24" fillId="0" borderId="113" xfId="0" applyNumberFormat="1" applyFont="1" applyFill="1" applyBorder="1" applyAlignment="1" applyProtection="1">
      <alignment horizontal="center" vertical="center"/>
      <protection locked="0"/>
    </xf>
    <xf numFmtId="3" fontId="24" fillId="0" borderId="78" xfId="0" applyNumberFormat="1" applyFont="1" applyFill="1" applyBorder="1" applyAlignment="1" applyProtection="1">
      <alignment horizontal="center" vertical="center"/>
      <protection locked="0"/>
    </xf>
    <xf numFmtId="3" fontId="24" fillId="0" borderId="67" xfId="0" applyNumberFormat="1" applyFont="1" applyFill="1" applyBorder="1" applyAlignment="1" applyProtection="1">
      <alignment horizontal="center" vertical="center"/>
      <protection locked="0"/>
    </xf>
    <xf numFmtId="49" fontId="5" fillId="0" borderId="43" xfId="0" applyNumberFormat="1" applyFont="1" applyFill="1" applyBorder="1" applyAlignment="1" applyProtection="1">
      <alignment horizontal="center" vertical="center" wrapText="1"/>
      <protection/>
    </xf>
    <xf numFmtId="49" fontId="5" fillId="0" borderId="77" xfId="0" applyNumberFormat="1" applyFont="1" applyFill="1" applyBorder="1" applyAlignment="1" applyProtection="1">
      <alignment horizontal="center" vertical="center" wrapText="1"/>
      <protection/>
    </xf>
    <xf numFmtId="49" fontId="5" fillId="0" borderId="44" xfId="0" applyNumberFormat="1" applyFont="1" applyFill="1" applyBorder="1" applyAlignment="1" applyProtection="1">
      <alignment horizontal="center" vertical="center" wrapText="1"/>
      <protection/>
    </xf>
    <xf numFmtId="0" fontId="24" fillId="0" borderId="43" xfId="0" applyFont="1" applyBorder="1" applyAlignment="1" applyProtection="1">
      <alignment horizontal="center" vertical="center" wrapText="1"/>
      <protection locked="0"/>
    </xf>
    <xf numFmtId="0" fontId="24" fillId="0" borderId="77" xfId="0" applyFont="1" applyBorder="1" applyAlignment="1" applyProtection="1">
      <alignment horizontal="center" vertical="center" wrapText="1"/>
      <protection locked="0"/>
    </xf>
    <xf numFmtId="0" fontId="24" fillId="0" borderId="44" xfId="0" applyFont="1" applyBorder="1" applyAlignment="1" applyProtection="1">
      <alignment horizontal="center" vertical="center" wrapText="1"/>
      <protection locked="0"/>
    </xf>
    <xf numFmtId="0" fontId="24" fillId="0" borderId="79" xfId="0" applyFont="1" applyBorder="1" applyAlignment="1" applyProtection="1">
      <alignment horizontal="center" vertical="center" wrapText="1"/>
      <protection locked="0"/>
    </xf>
    <xf numFmtId="0" fontId="24" fillId="0" borderId="76" xfId="0" applyFont="1" applyBorder="1" applyAlignment="1" applyProtection="1">
      <alignment horizontal="center" vertical="center" wrapText="1"/>
      <protection locked="0"/>
    </xf>
    <xf numFmtId="0" fontId="24" fillId="0" borderId="59" xfId="0" applyFont="1" applyBorder="1" applyAlignment="1" applyProtection="1">
      <alignment horizontal="center" vertical="center" wrapText="1"/>
      <protection locked="0"/>
    </xf>
    <xf numFmtId="0" fontId="39" fillId="0" borderId="105" xfId="0" applyFont="1" applyFill="1" applyBorder="1" applyAlignment="1" applyProtection="1">
      <alignment horizontal="center" vertical="center" wrapText="1"/>
      <protection/>
    </xf>
    <xf numFmtId="0" fontId="39" fillId="0" borderId="64" xfId="0" applyFont="1" applyFill="1" applyBorder="1" applyAlignment="1" applyProtection="1">
      <alignment horizontal="center" vertical="center" wrapText="1"/>
      <protection/>
    </xf>
    <xf numFmtId="0" fontId="39" fillId="0" borderId="26" xfId="0" applyFont="1" applyFill="1" applyBorder="1" applyAlignment="1" applyProtection="1">
      <alignment horizontal="center" vertical="center" wrapText="1"/>
      <protection/>
    </xf>
    <xf numFmtId="0" fontId="39" fillId="0" borderId="105" xfId="0" applyFont="1" applyFill="1" applyBorder="1" applyAlignment="1" applyProtection="1">
      <alignment horizontal="center" vertical="center"/>
      <protection/>
    </xf>
    <xf numFmtId="0" fontId="39" fillId="0" borderId="64" xfId="0" applyFont="1" applyFill="1" applyBorder="1" applyAlignment="1" applyProtection="1">
      <alignment horizontal="center" vertical="center"/>
      <protection/>
    </xf>
    <xf numFmtId="0" fontId="39" fillId="0" borderId="26" xfId="0" applyFont="1" applyFill="1" applyBorder="1" applyAlignment="1" applyProtection="1">
      <alignment horizontal="center" vertical="center"/>
      <protection/>
    </xf>
    <xf numFmtId="0" fontId="24" fillId="38" borderId="65" xfId="0" applyFont="1" applyFill="1" applyBorder="1" applyAlignment="1" applyProtection="1">
      <alignment horizontal="center"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56" xfId="0" applyFont="1" applyFill="1" applyBorder="1" applyAlignment="1" applyProtection="1">
      <alignment horizontal="center" vertical="center"/>
      <protection/>
    </xf>
    <xf numFmtId="3" fontId="5" fillId="0" borderId="43" xfId="0" applyNumberFormat="1" applyFont="1" applyFill="1" applyBorder="1" applyAlignment="1" applyProtection="1">
      <alignment horizontal="center" vertical="center" wrapText="1"/>
      <protection/>
    </xf>
    <xf numFmtId="3" fontId="5" fillId="0" borderId="77" xfId="0" applyNumberFormat="1" applyFont="1" applyFill="1" applyBorder="1" applyAlignment="1" applyProtection="1">
      <alignment horizontal="center" vertical="center" wrapText="1"/>
      <protection/>
    </xf>
    <xf numFmtId="3" fontId="5" fillId="0" borderId="44" xfId="0" applyNumberFormat="1" applyFont="1" applyFill="1" applyBorder="1" applyAlignment="1" applyProtection="1">
      <alignment horizontal="center" vertical="center" wrapText="1"/>
      <protection/>
    </xf>
    <xf numFmtId="3" fontId="5" fillId="0" borderId="113" xfId="0" applyNumberFormat="1" applyFont="1" applyFill="1" applyBorder="1" applyAlignment="1" applyProtection="1">
      <alignment horizontal="center" vertical="center" wrapText="1"/>
      <protection/>
    </xf>
    <xf numFmtId="3" fontId="5" fillId="0" borderId="78" xfId="0" applyNumberFormat="1" applyFont="1" applyFill="1" applyBorder="1" applyAlignment="1" applyProtection="1">
      <alignment horizontal="center" vertical="center" wrapText="1"/>
      <protection/>
    </xf>
    <xf numFmtId="3" fontId="5" fillId="0" borderId="67" xfId="0" applyNumberFormat="1" applyFont="1" applyFill="1" applyBorder="1" applyAlignment="1" applyProtection="1">
      <alignment horizontal="center" vertical="center" wrapText="1"/>
      <protection/>
    </xf>
    <xf numFmtId="49" fontId="5" fillId="32" borderId="43" xfId="0" applyNumberFormat="1" applyFont="1" applyFill="1" applyBorder="1" applyAlignment="1" applyProtection="1">
      <alignment horizontal="center" vertical="center" wrapText="1"/>
      <protection/>
    </xf>
    <xf numFmtId="49" fontId="5" fillId="32" borderId="77" xfId="0" applyNumberFormat="1" applyFont="1" applyFill="1" applyBorder="1" applyAlignment="1" applyProtection="1">
      <alignment horizontal="center" vertical="center" wrapText="1"/>
      <protection/>
    </xf>
    <xf numFmtId="49" fontId="5" fillId="32" borderId="92" xfId="0" applyNumberFormat="1" applyFont="1" applyFill="1" applyBorder="1" applyAlignment="1" applyProtection="1">
      <alignment horizontal="center" vertical="center" wrapText="1"/>
      <protection/>
    </xf>
    <xf numFmtId="49" fontId="5" fillId="32" borderId="69" xfId="0" applyNumberFormat="1" applyFont="1" applyFill="1" applyBorder="1" applyAlignment="1" applyProtection="1">
      <alignment horizontal="center" vertical="center" wrapText="1"/>
      <protection/>
    </xf>
    <xf numFmtId="49" fontId="5" fillId="32" borderId="114" xfId="0" applyNumberFormat="1" applyFont="1" applyFill="1" applyBorder="1" applyAlignment="1" applyProtection="1">
      <alignment horizontal="center" vertical="center" wrapText="1"/>
      <protection/>
    </xf>
    <xf numFmtId="49" fontId="5" fillId="32" borderId="66" xfId="0" applyNumberFormat="1" applyFont="1" applyFill="1" applyBorder="1" applyAlignment="1" applyProtection="1">
      <alignment horizontal="center" vertical="center"/>
      <protection/>
    </xf>
    <xf numFmtId="49" fontId="5" fillId="32" borderId="29" xfId="0" applyNumberFormat="1" applyFont="1" applyFill="1" applyBorder="1" applyAlignment="1" applyProtection="1">
      <alignment horizontal="center" vertical="center"/>
      <protection/>
    </xf>
    <xf numFmtId="49" fontId="5" fillId="32" borderId="43" xfId="0" applyNumberFormat="1" applyFont="1" applyFill="1" applyBorder="1" applyAlignment="1" applyProtection="1">
      <alignment horizontal="center" vertical="center"/>
      <protection/>
    </xf>
    <xf numFmtId="49" fontId="5" fillId="32" borderId="77" xfId="0" applyNumberFormat="1" applyFont="1" applyFill="1" applyBorder="1" applyAlignment="1" applyProtection="1">
      <alignment horizontal="center" vertical="center"/>
      <protection/>
    </xf>
    <xf numFmtId="0" fontId="24" fillId="0" borderId="43" xfId="0" applyFont="1" applyFill="1" applyBorder="1" applyAlignment="1" applyProtection="1">
      <alignment horizontal="center" vertical="center" wrapText="1"/>
      <protection locked="0"/>
    </xf>
    <xf numFmtId="0" fontId="24" fillId="0" borderId="77" xfId="0" applyFont="1" applyFill="1" applyBorder="1" applyAlignment="1" applyProtection="1">
      <alignment horizontal="center" vertical="center" wrapText="1"/>
      <protection locked="0"/>
    </xf>
    <xf numFmtId="0" fontId="24" fillId="0" borderId="4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24" fillId="32" borderId="105" xfId="0" applyFont="1" applyFill="1" applyBorder="1" applyAlignment="1" applyProtection="1">
      <alignment horizontal="center" vertical="center" wrapText="1"/>
      <protection/>
    </xf>
    <xf numFmtId="0" fontId="24" fillId="32" borderId="26" xfId="0" applyFont="1" applyFill="1" applyBorder="1" applyAlignment="1" applyProtection="1">
      <alignment horizontal="center" vertical="center" wrapText="1"/>
      <protection/>
    </xf>
    <xf numFmtId="49" fontId="5" fillId="32" borderId="44" xfId="0" applyNumberFormat="1" applyFont="1" applyFill="1" applyBorder="1" applyAlignment="1" applyProtection="1">
      <alignment horizontal="center" vertical="center" wrapText="1"/>
      <protection/>
    </xf>
    <xf numFmtId="49" fontId="2" fillId="32" borderId="43" xfId="0" applyNumberFormat="1" applyFont="1" applyFill="1" applyBorder="1" applyAlignment="1" applyProtection="1">
      <alignment horizontal="center" vertical="center" wrapText="1"/>
      <protection/>
    </xf>
    <xf numFmtId="49" fontId="2" fillId="32" borderId="44" xfId="0" applyNumberFormat="1" applyFont="1" applyFill="1" applyBorder="1" applyAlignment="1" applyProtection="1">
      <alignment horizontal="center" vertical="center" wrapText="1"/>
      <protection/>
    </xf>
    <xf numFmtId="49" fontId="2" fillId="32" borderId="92" xfId="0" applyNumberFormat="1" applyFont="1" applyFill="1" applyBorder="1" applyAlignment="1" applyProtection="1">
      <alignment horizontal="center" vertical="center" wrapText="1"/>
      <protection/>
    </xf>
    <xf numFmtId="49" fontId="2" fillId="32" borderId="61" xfId="0" applyNumberFormat="1" applyFont="1" applyFill="1" applyBorder="1" applyAlignment="1" applyProtection="1">
      <alignment horizontal="center" vertical="center" wrapText="1"/>
      <protection/>
    </xf>
    <xf numFmtId="0" fontId="2" fillId="32" borderId="93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60" xfId="0" applyFont="1" applyFill="1" applyBorder="1" applyAlignment="1">
      <alignment horizontal="center" vertical="center" wrapText="1"/>
    </xf>
    <xf numFmtId="0" fontId="2" fillId="32" borderId="56" xfId="0" applyFont="1" applyFill="1" applyBorder="1" applyAlignment="1">
      <alignment horizontal="center" vertical="center" wrapText="1"/>
    </xf>
    <xf numFmtId="49" fontId="2" fillId="32" borderId="79" xfId="0" applyNumberFormat="1" applyFont="1" applyFill="1" applyBorder="1" applyAlignment="1" applyProtection="1">
      <alignment horizontal="center" vertical="center" wrapText="1"/>
      <protection/>
    </xf>
    <xf numFmtId="49" fontId="2" fillId="32" borderId="59" xfId="0" applyNumberFormat="1" applyFont="1" applyFill="1" applyBorder="1" applyAlignment="1" applyProtection="1">
      <alignment horizontal="center" vertical="center" wrapText="1"/>
      <protection/>
    </xf>
    <xf numFmtId="0" fontId="2" fillId="32" borderId="43" xfId="55" applyFont="1" applyFill="1" applyBorder="1" applyAlignment="1">
      <alignment horizontal="center" vertical="center" wrapText="1"/>
      <protection/>
    </xf>
    <xf numFmtId="0" fontId="2" fillId="32" borderId="44" xfId="55" applyFont="1" applyFill="1" applyBorder="1" applyAlignment="1">
      <alignment horizontal="center" vertical="center" wrapText="1"/>
      <protection/>
    </xf>
    <xf numFmtId="0" fontId="110" fillId="35" borderId="0" xfId="57" applyNumberFormat="1" applyFont="1" applyFill="1" applyBorder="1" applyAlignment="1" applyProtection="1">
      <alignment horizontal="center" vertical="center" wrapText="1"/>
      <protection/>
    </xf>
    <xf numFmtId="0" fontId="105" fillId="40" borderId="115" xfId="57" applyNumberFormat="1" applyFont="1" applyFill="1" applyBorder="1" applyAlignment="1" applyProtection="1">
      <alignment horizontal="center" vertical="center" wrapText="1"/>
      <protection/>
    </xf>
    <xf numFmtId="0" fontId="105" fillId="40" borderId="116" xfId="57" applyNumberFormat="1" applyFont="1" applyFill="1" applyBorder="1" applyAlignment="1" applyProtection="1">
      <alignment horizontal="center" vertical="center" wrapText="1"/>
      <protection/>
    </xf>
    <xf numFmtId="0" fontId="105" fillId="40" borderId="117" xfId="57" applyNumberFormat="1" applyFont="1" applyFill="1" applyBorder="1" applyAlignment="1" applyProtection="1">
      <alignment horizontal="center" vertical="center" wrapText="1"/>
      <protection/>
    </xf>
    <xf numFmtId="0" fontId="105" fillId="40" borderId="118" xfId="57" applyNumberFormat="1" applyFont="1" applyFill="1" applyBorder="1" applyAlignment="1" applyProtection="1">
      <alignment horizontal="center" vertical="center" wrapText="1"/>
      <protection/>
    </xf>
    <xf numFmtId="0" fontId="105" fillId="40" borderId="119" xfId="57" applyNumberFormat="1" applyFont="1" applyFill="1" applyBorder="1" applyAlignment="1" applyProtection="1">
      <alignment horizontal="center" vertical="center" wrapText="1"/>
      <protection/>
    </xf>
    <xf numFmtId="0" fontId="105" fillId="40" borderId="120" xfId="57" applyNumberFormat="1" applyFont="1" applyFill="1" applyBorder="1" applyAlignment="1" applyProtection="1">
      <alignment horizontal="center" vertical="center" wrapText="1"/>
      <protection/>
    </xf>
    <xf numFmtId="0" fontId="105" fillId="40" borderId="121" xfId="57" applyNumberFormat="1" applyFont="1" applyFill="1" applyBorder="1" applyAlignment="1" applyProtection="1">
      <alignment horizontal="center" vertical="center" wrapText="1"/>
      <protection/>
    </xf>
    <xf numFmtId="0" fontId="105" fillId="40" borderId="122" xfId="57" applyNumberFormat="1" applyFont="1" applyFill="1" applyBorder="1" applyAlignment="1" applyProtection="1">
      <alignment horizontal="center" vertical="center" wrapText="1"/>
      <protection/>
    </xf>
    <xf numFmtId="0" fontId="105" fillId="40" borderId="123" xfId="57" applyNumberFormat="1" applyFont="1" applyFill="1" applyBorder="1" applyAlignment="1" applyProtection="1">
      <alignment horizontal="center" vertical="center" wrapText="1"/>
      <protection/>
    </xf>
    <xf numFmtId="0" fontId="104" fillId="0" borderId="0" xfId="57" applyNumberFormat="1" applyFont="1" applyFill="1" applyAlignment="1" applyProtection="1">
      <alignment horizontal="right"/>
      <protection hidden="1"/>
    </xf>
    <xf numFmtId="0" fontId="114" fillId="35" borderId="0" xfId="57" applyNumberFormat="1" applyFont="1" applyFill="1" applyBorder="1" applyAlignment="1" applyProtection="1">
      <alignment horizontal="center" vertical="center"/>
      <protection locked="0"/>
    </xf>
    <xf numFmtId="0" fontId="105" fillId="39" borderId="119" xfId="57" applyNumberFormat="1" applyFont="1" applyFill="1" applyBorder="1" applyAlignment="1" applyProtection="1">
      <alignment horizontal="center" vertical="center" wrapText="1"/>
      <protection locked="0"/>
    </xf>
    <xf numFmtId="0" fontId="105" fillId="39" borderId="22" xfId="57" applyNumberFormat="1" applyFont="1" applyFill="1" applyBorder="1" applyAlignment="1" applyProtection="1">
      <alignment horizontal="center" vertical="center" wrapText="1"/>
      <protection locked="0"/>
    </xf>
    <xf numFmtId="0" fontId="105" fillId="39" borderId="124" xfId="57" applyNumberFormat="1" applyFont="1" applyFill="1" applyBorder="1" applyAlignment="1" applyProtection="1">
      <alignment horizontal="center" vertical="center" wrapText="1"/>
      <protection locked="0"/>
    </xf>
    <xf numFmtId="0" fontId="105" fillId="39" borderId="125" xfId="57" applyNumberFormat="1" applyFont="1" applyFill="1" applyBorder="1" applyAlignment="1" applyProtection="1">
      <alignment horizontal="center" vertical="center" wrapText="1"/>
      <protection locked="0"/>
    </xf>
    <xf numFmtId="0" fontId="105" fillId="39" borderId="126" xfId="57" applyNumberFormat="1" applyFont="1" applyFill="1" applyBorder="1" applyAlignment="1" applyProtection="1">
      <alignment horizontal="center" vertical="center" wrapText="1"/>
      <protection locked="0"/>
    </xf>
    <xf numFmtId="0" fontId="105" fillId="39" borderId="127" xfId="57" applyNumberFormat="1" applyFont="1" applyFill="1" applyBorder="1" applyAlignment="1" applyProtection="1">
      <alignment horizontal="center" vertical="center" wrapText="1"/>
      <protection locked="0"/>
    </xf>
    <xf numFmtId="0" fontId="105" fillId="39" borderId="128" xfId="57" applyNumberFormat="1" applyFont="1" applyFill="1" applyBorder="1" applyAlignment="1" applyProtection="1">
      <alignment horizontal="center" vertical="center" wrapText="1"/>
      <protection locked="0"/>
    </xf>
    <xf numFmtId="0" fontId="38" fillId="39" borderId="115" xfId="57" applyNumberFormat="1" applyFont="1" applyFill="1" applyBorder="1" applyAlignment="1" applyProtection="1">
      <alignment horizontal="center" vertical="center" wrapText="1"/>
      <protection locked="0"/>
    </xf>
    <xf numFmtId="0" fontId="38" fillId="39" borderId="102" xfId="57" applyNumberFormat="1" applyFont="1" applyFill="1" applyBorder="1" applyAlignment="1" applyProtection="1">
      <alignment horizontal="center" vertical="center" wrapText="1"/>
      <protection locked="0"/>
    </xf>
    <xf numFmtId="0" fontId="105" fillId="39" borderId="115" xfId="57" applyNumberFormat="1" applyFont="1" applyFill="1" applyBorder="1" applyAlignment="1" applyProtection="1">
      <alignment horizontal="center" vertical="center" wrapText="1"/>
      <protection locked="0"/>
    </xf>
    <xf numFmtId="0" fontId="105" fillId="39" borderId="102" xfId="57" applyNumberFormat="1" applyFont="1" applyFill="1" applyBorder="1" applyAlignment="1" applyProtection="1">
      <alignment horizontal="center" vertical="center" wrapText="1"/>
      <protection locked="0"/>
    </xf>
  </cellXfs>
  <cellStyles count="54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Comma 2" xfId="40"/>
    <cellStyle name="Ćelija za proveru" xfId="41"/>
    <cellStyle name="Dobro" xfId="42"/>
    <cellStyle name="Excel Built-in Normal" xfId="43"/>
    <cellStyle name="Hyperlink" xfId="44"/>
    <cellStyle name="Followed Hyperlink" xfId="45"/>
    <cellStyle name="Izlaz" xfId="46"/>
    <cellStyle name="Izračunavanje" xfId="47"/>
    <cellStyle name="Loše" xfId="48"/>
    <cellStyle name="Naslov" xfId="49"/>
    <cellStyle name="Naslov 1" xfId="50"/>
    <cellStyle name="Naslov 2" xfId="51"/>
    <cellStyle name="Naslov 3" xfId="52"/>
    <cellStyle name="Naslov 4" xfId="53"/>
    <cellStyle name="Neutralno" xfId="54"/>
    <cellStyle name="Normal 2" xfId="55"/>
    <cellStyle name="Normal 3" xfId="56"/>
    <cellStyle name="Normalan 2" xfId="57"/>
    <cellStyle name="Povezana ćelija" xfId="58"/>
    <cellStyle name="Percent" xfId="59"/>
    <cellStyle name="Tekst objašnjenja" xfId="60"/>
    <cellStyle name="Tekst upozorenja" xfId="61"/>
    <cellStyle name="Ukupno" xfId="62"/>
    <cellStyle name="Unos" xfId="63"/>
    <cellStyle name="Currency" xfId="64"/>
    <cellStyle name="Currency [0]" xfId="65"/>
    <cellStyle name="Comma" xfId="66"/>
    <cellStyle name="Comma [0]" xfId="67"/>
  </cellStyles>
  <dxfs count="6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1447800</xdr:colOff>
      <xdr:row>22</xdr:row>
      <xdr:rowOff>333375</xdr:rowOff>
    </xdr:from>
    <xdr:ext cx="666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667000" y="68961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8"/>
  <sheetViews>
    <sheetView showGridLines="0" view="pageBreakPreview" zoomScale="86" zoomScaleNormal="70" zoomScaleSheetLayoutView="86" workbookViewId="0" topLeftCell="A1">
      <selection activeCell="I144" sqref="I144"/>
    </sheetView>
  </sheetViews>
  <sheetFormatPr defaultColWidth="9.140625" defaultRowHeight="12.75"/>
  <cols>
    <col min="1" max="1" width="9.140625" style="19" customWidth="1"/>
    <col min="2" max="2" width="25.7109375" style="19" customWidth="1"/>
    <col min="3" max="3" width="95.57421875" style="19" customWidth="1"/>
    <col min="4" max="4" width="9.8515625" style="19" customWidth="1"/>
    <col min="5" max="6" width="25.7109375" style="19" customWidth="1"/>
    <col min="7" max="16384" width="9.140625" style="19" customWidth="1"/>
  </cols>
  <sheetData>
    <row r="1" ht="18.75">
      <c r="F1" s="409" t="s">
        <v>713</v>
      </c>
    </row>
    <row r="3" spans="2:6" ht="30" customHeight="1">
      <c r="B3" s="896" t="s">
        <v>913</v>
      </c>
      <c r="C3" s="896"/>
      <c r="D3" s="896"/>
      <c r="E3" s="896"/>
      <c r="F3" s="896"/>
    </row>
    <row r="4" spans="2:6" ht="26.25" customHeight="1" thickBot="1">
      <c r="B4" s="173"/>
      <c r="C4" s="174"/>
      <c r="D4" s="174"/>
      <c r="F4" s="183" t="s">
        <v>515</v>
      </c>
    </row>
    <row r="5" spans="2:6" s="175" customFormat="1" ht="30" customHeight="1">
      <c r="B5" s="897" t="s">
        <v>582</v>
      </c>
      <c r="C5" s="899" t="s">
        <v>590</v>
      </c>
      <c r="D5" s="901" t="s">
        <v>48</v>
      </c>
      <c r="E5" s="903" t="s">
        <v>855</v>
      </c>
      <c r="F5" s="901" t="s">
        <v>914</v>
      </c>
    </row>
    <row r="6" spans="2:7" s="176" customFormat="1" ht="33" customHeight="1" thickBot="1">
      <c r="B6" s="898"/>
      <c r="C6" s="900"/>
      <c r="D6" s="902"/>
      <c r="E6" s="904"/>
      <c r="F6" s="905"/>
      <c r="G6" s="180"/>
    </row>
    <row r="7" spans="2:7" s="177" customFormat="1" ht="34.5" customHeight="1">
      <c r="B7" s="165"/>
      <c r="C7" s="166" t="s">
        <v>106</v>
      </c>
      <c r="D7" s="736"/>
      <c r="E7" s="471"/>
      <c r="F7" s="472"/>
      <c r="G7" s="469"/>
    </row>
    <row r="8" spans="2:7" s="177" customFormat="1" ht="34.5" customHeight="1">
      <c r="B8" s="167">
        <v>0</v>
      </c>
      <c r="C8" s="30" t="s">
        <v>137</v>
      </c>
      <c r="D8" s="719" t="s">
        <v>616</v>
      </c>
      <c r="E8" s="473"/>
      <c r="F8" s="474"/>
      <c r="G8" s="469"/>
    </row>
    <row r="9" spans="2:7" s="177" customFormat="1" ht="34.5" customHeight="1">
      <c r="B9" s="167"/>
      <c r="C9" s="30" t="s">
        <v>512</v>
      </c>
      <c r="D9" s="719" t="s">
        <v>617</v>
      </c>
      <c r="E9" s="473">
        <f>E10+E17+E26+E31+E41</f>
        <v>208274</v>
      </c>
      <c r="F9" s="474">
        <f>F10+F17+F26+F31+F41</f>
        <v>107940</v>
      </c>
      <c r="G9" s="469"/>
    </row>
    <row r="10" spans="2:7" s="177" customFormat="1" ht="34.5" customHeight="1">
      <c r="B10" s="167">
        <v>1</v>
      </c>
      <c r="C10" s="30" t="s">
        <v>299</v>
      </c>
      <c r="D10" s="719" t="s">
        <v>618</v>
      </c>
      <c r="E10" s="473">
        <f>E11+E12+E13+E14+E15+E16</f>
        <v>4300</v>
      </c>
      <c r="F10" s="474">
        <f>F11+F12+F13+F14+F15+F16</f>
        <v>3900</v>
      </c>
      <c r="G10" s="469"/>
    </row>
    <row r="11" spans="2:7" s="177" customFormat="1" ht="34.5" customHeight="1">
      <c r="B11" s="167" t="s">
        <v>300</v>
      </c>
      <c r="C11" s="31" t="s">
        <v>301</v>
      </c>
      <c r="D11" s="719" t="s">
        <v>619</v>
      </c>
      <c r="E11" s="473"/>
      <c r="F11" s="474"/>
      <c r="G11" s="469"/>
    </row>
    <row r="12" spans="2:7" s="177" customFormat="1" ht="34.5" customHeight="1">
      <c r="B12" s="167" t="s">
        <v>302</v>
      </c>
      <c r="C12" s="31" t="s">
        <v>303</v>
      </c>
      <c r="D12" s="719" t="s">
        <v>620</v>
      </c>
      <c r="E12" s="473">
        <v>4300</v>
      </c>
      <c r="F12" s="474">
        <v>3900</v>
      </c>
      <c r="G12" s="469"/>
    </row>
    <row r="13" spans="2:7" s="177" customFormat="1" ht="34.5" customHeight="1">
      <c r="B13" s="167" t="s">
        <v>304</v>
      </c>
      <c r="C13" s="31" t="s">
        <v>138</v>
      </c>
      <c r="D13" s="719" t="s">
        <v>621</v>
      </c>
      <c r="E13" s="473"/>
      <c r="F13" s="474"/>
      <c r="G13" s="469"/>
    </row>
    <row r="14" spans="2:7" s="177" customFormat="1" ht="34.5" customHeight="1">
      <c r="B14" s="168" t="s">
        <v>305</v>
      </c>
      <c r="C14" s="31" t="s">
        <v>139</v>
      </c>
      <c r="D14" s="719" t="s">
        <v>622</v>
      </c>
      <c r="E14" s="473"/>
      <c r="F14" s="474"/>
      <c r="G14" s="469"/>
    </row>
    <row r="15" spans="2:7" s="177" customFormat="1" ht="34.5" customHeight="1">
      <c r="B15" s="168" t="s">
        <v>306</v>
      </c>
      <c r="C15" s="31" t="s">
        <v>140</v>
      </c>
      <c r="D15" s="719" t="s">
        <v>623</v>
      </c>
      <c r="E15" s="473"/>
      <c r="F15" s="474"/>
      <c r="G15" s="469"/>
    </row>
    <row r="16" spans="2:7" s="177" customFormat="1" ht="34.5" customHeight="1">
      <c r="B16" s="168" t="s">
        <v>307</v>
      </c>
      <c r="C16" s="31" t="s">
        <v>141</v>
      </c>
      <c r="D16" s="719" t="s">
        <v>624</v>
      </c>
      <c r="E16" s="473"/>
      <c r="F16" s="474"/>
      <c r="G16" s="469"/>
    </row>
    <row r="17" spans="2:7" s="177" customFormat="1" ht="34.5" customHeight="1">
      <c r="B17" s="169">
        <v>2</v>
      </c>
      <c r="C17" s="30" t="s">
        <v>308</v>
      </c>
      <c r="D17" s="719" t="s">
        <v>625</v>
      </c>
      <c r="E17" s="473">
        <f>E18+E19+E20+E21+E22+E23+E24+E25</f>
        <v>203567</v>
      </c>
      <c r="F17" s="474">
        <f>F18+F19+F20+F21+F22+F23+F24+F25</f>
        <v>103633</v>
      </c>
      <c r="G17" s="469"/>
    </row>
    <row r="18" spans="2:7" s="177" customFormat="1" ht="34.5" customHeight="1">
      <c r="B18" s="167" t="s">
        <v>309</v>
      </c>
      <c r="C18" s="31" t="s">
        <v>142</v>
      </c>
      <c r="D18" s="719" t="s">
        <v>626</v>
      </c>
      <c r="E18" s="473">
        <v>3342</v>
      </c>
      <c r="F18" s="474">
        <v>3342</v>
      </c>
      <c r="G18" s="469"/>
    </row>
    <row r="19" spans="2:7" s="177" customFormat="1" ht="34.5" customHeight="1">
      <c r="B19" s="168" t="s">
        <v>310</v>
      </c>
      <c r="C19" s="31" t="s">
        <v>143</v>
      </c>
      <c r="D19" s="719" t="s">
        <v>627</v>
      </c>
      <c r="E19" s="473">
        <v>94000</v>
      </c>
      <c r="F19" s="474">
        <v>9896</v>
      </c>
      <c r="G19" s="469"/>
    </row>
    <row r="20" spans="2:7" s="177" customFormat="1" ht="34.5" customHeight="1">
      <c r="B20" s="167" t="s">
        <v>311</v>
      </c>
      <c r="C20" s="31" t="s">
        <v>144</v>
      </c>
      <c r="D20" s="719" t="s">
        <v>628</v>
      </c>
      <c r="E20" s="473">
        <v>90000</v>
      </c>
      <c r="F20" s="474">
        <v>75000</v>
      </c>
      <c r="G20" s="469"/>
    </row>
    <row r="21" spans="2:7" s="177" customFormat="1" ht="34.5" customHeight="1">
      <c r="B21" s="167" t="s">
        <v>312</v>
      </c>
      <c r="C21" s="31" t="s">
        <v>145</v>
      </c>
      <c r="D21" s="719" t="s">
        <v>629</v>
      </c>
      <c r="E21" s="473">
        <v>2000</v>
      </c>
      <c r="F21" s="474">
        <v>1970</v>
      </c>
      <c r="G21" s="469"/>
    </row>
    <row r="22" spans="2:7" s="177" customFormat="1" ht="34.5" customHeight="1">
      <c r="B22" s="167" t="s">
        <v>313</v>
      </c>
      <c r="C22" s="31" t="s">
        <v>146</v>
      </c>
      <c r="D22" s="719" t="s">
        <v>630</v>
      </c>
      <c r="E22" s="473"/>
      <c r="F22" s="474"/>
      <c r="G22" s="469"/>
    </row>
    <row r="23" spans="2:7" s="177" customFormat="1" ht="34.5" customHeight="1">
      <c r="B23" s="167" t="s">
        <v>314</v>
      </c>
      <c r="C23" s="31" t="s">
        <v>315</v>
      </c>
      <c r="D23" s="719" t="s">
        <v>631</v>
      </c>
      <c r="E23" s="473">
        <v>6025</v>
      </c>
      <c r="F23" s="474">
        <v>6025</v>
      </c>
      <c r="G23" s="469"/>
    </row>
    <row r="24" spans="2:7" s="177" customFormat="1" ht="34.5" customHeight="1">
      <c r="B24" s="167" t="s">
        <v>316</v>
      </c>
      <c r="C24" s="31" t="s">
        <v>317</v>
      </c>
      <c r="D24" s="719" t="s">
        <v>632</v>
      </c>
      <c r="E24" s="473">
        <v>8200</v>
      </c>
      <c r="F24" s="474">
        <v>7400</v>
      </c>
      <c r="G24" s="469"/>
    </row>
    <row r="25" spans="2:7" s="177" customFormat="1" ht="34.5" customHeight="1">
      <c r="B25" s="167" t="s">
        <v>318</v>
      </c>
      <c r="C25" s="31" t="s">
        <v>147</v>
      </c>
      <c r="D25" s="719" t="s">
        <v>633</v>
      </c>
      <c r="E25" s="473"/>
      <c r="F25" s="474"/>
      <c r="G25" s="469"/>
    </row>
    <row r="26" spans="2:7" s="177" customFormat="1" ht="34.5" customHeight="1">
      <c r="B26" s="169">
        <v>3</v>
      </c>
      <c r="C26" s="30" t="s">
        <v>319</v>
      </c>
      <c r="D26" s="719" t="s">
        <v>634</v>
      </c>
      <c r="E26" s="473"/>
      <c r="F26" s="474"/>
      <c r="G26" s="469"/>
    </row>
    <row r="27" spans="2:7" s="177" customFormat="1" ht="34.5" customHeight="1">
      <c r="B27" s="167" t="s">
        <v>320</v>
      </c>
      <c r="C27" s="31" t="s">
        <v>148</v>
      </c>
      <c r="D27" s="719" t="s">
        <v>635</v>
      </c>
      <c r="E27" s="473"/>
      <c r="F27" s="474"/>
      <c r="G27" s="469"/>
    </row>
    <row r="28" spans="2:7" s="177" customFormat="1" ht="34.5" customHeight="1">
      <c r="B28" s="168" t="s">
        <v>321</v>
      </c>
      <c r="C28" s="31" t="s">
        <v>149</v>
      </c>
      <c r="D28" s="719" t="s">
        <v>636</v>
      </c>
      <c r="E28" s="473"/>
      <c r="F28" s="474"/>
      <c r="G28" s="469"/>
    </row>
    <row r="29" spans="2:7" s="177" customFormat="1" ht="34.5" customHeight="1">
      <c r="B29" s="168" t="s">
        <v>322</v>
      </c>
      <c r="C29" s="31" t="s">
        <v>150</v>
      </c>
      <c r="D29" s="719" t="s">
        <v>637</v>
      </c>
      <c r="E29" s="473"/>
      <c r="F29" s="474"/>
      <c r="G29" s="469"/>
    </row>
    <row r="30" spans="2:7" s="177" customFormat="1" ht="34.5" customHeight="1">
      <c r="B30" s="168" t="s">
        <v>323</v>
      </c>
      <c r="C30" s="31" t="s">
        <v>151</v>
      </c>
      <c r="D30" s="719" t="s">
        <v>638</v>
      </c>
      <c r="E30" s="473"/>
      <c r="F30" s="474"/>
      <c r="G30" s="469"/>
    </row>
    <row r="31" spans="2:7" s="177" customFormat="1" ht="34.5" customHeight="1">
      <c r="B31" s="170" t="s">
        <v>324</v>
      </c>
      <c r="C31" s="30" t="s">
        <v>325</v>
      </c>
      <c r="D31" s="719" t="s">
        <v>639</v>
      </c>
      <c r="E31" s="473">
        <f>E32+E33+E34+E35+E36+E37+E38+E39+E40</f>
        <v>407</v>
      </c>
      <c r="F31" s="474">
        <f>F32+F33+F34+F35+F36+F37+F38+F39+F40</f>
        <v>407</v>
      </c>
      <c r="G31" s="469"/>
    </row>
    <row r="32" spans="2:7" s="177" customFormat="1" ht="34.5" customHeight="1">
      <c r="B32" s="168" t="s">
        <v>326</v>
      </c>
      <c r="C32" s="31" t="s">
        <v>152</v>
      </c>
      <c r="D32" s="719" t="s">
        <v>640</v>
      </c>
      <c r="E32" s="473"/>
      <c r="F32" s="474"/>
      <c r="G32" s="469"/>
    </row>
    <row r="33" spans="2:7" s="177" customFormat="1" ht="34.5" customHeight="1">
      <c r="B33" s="168" t="s">
        <v>327</v>
      </c>
      <c r="C33" s="31" t="s">
        <v>328</v>
      </c>
      <c r="D33" s="719" t="s">
        <v>641</v>
      </c>
      <c r="E33" s="473">
        <v>407</v>
      </c>
      <c r="F33" s="474">
        <v>407</v>
      </c>
      <c r="G33" s="469"/>
    </row>
    <row r="34" spans="2:7" s="177" customFormat="1" ht="34.5" customHeight="1">
      <c r="B34" s="168" t="s">
        <v>329</v>
      </c>
      <c r="C34" s="31" t="s">
        <v>330</v>
      </c>
      <c r="D34" s="719" t="s">
        <v>642</v>
      </c>
      <c r="E34" s="473"/>
      <c r="F34" s="474"/>
      <c r="G34" s="469"/>
    </row>
    <row r="35" spans="2:7" s="177" customFormat="1" ht="34.5" customHeight="1">
      <c r="B35" s="168" t="s">
        <v>331</v>
      </c>
      <c r="C35" s="31" t="s">
        <v>332</v>
      </c>
      <c r="D35" s="719" t="s">
        <v>643</v>
      </c>
      <c r="E35" s="473"/>
      <c r="F35" s="474"/>
      <c r="G35" s="469"/>
    </row>
    <row r="36" spans="2:7" s="177" customFormat="1" ht="34.5" customHeight="1">
      <c r="B36" s="168" t="s">
        <v>331</v>
      </c>
      <c r="C36" s="31" t="s">
        <v>333</v>
      </c>
      <c r="D36" s="719" t="s">
        <v>644</v>
      </c>
      <c r="E36" s="473"/>
      <c r="F36" s="474"/>
      <c r="G36" s="469"/>
    </row>
    <row r="37" spans="2:7" s="177" customFormat="1" ht="34.5" customHeight="1">
      <c r="B37" s="168" t="s">
        <v>334</v>
      </c>
      <c r="C37" s="31" t="s">
        <v>335</v>
      </c>
      <c r="D37" s="719" t="s">
        <v>645</v>
      </c>
      <c r="E37" s="473"/>
      <c r="F37" s="474"/>
      <c r="G37" s="469"/>
    </row>
    <row r="38" spans="2:7" s="177" customFormat="1" ht="34.5" customHeight="1">
      <c r="B38" s="168" t="s">
        <v>334</v>
      </c>
      <c r="C38" s="31" t="s">
        <v>336</v>
      </c>
      <c r="D38" s="719" t="s">
        <v>646</v>
      </c>
      <c r="E38" s="473"/>
      <c r="F38" s="474"/>
      <c r="G38" s="469"/>
    </row>
    <row r="39" spans="2:7" s="177" customFormat="1" ht="34.5" customHeight="1">
      <c r="B39" s="168" t="s">
        <v>337</v>
      </c>
      <c r="C39" s="31" t="s">
        <v>338</v>
      </c>
      <c r="D39" s="719" t="s">
        <v>647</v>
      </c>
      <c r="E39" s="473"/>
      <c r="F39" s="474"/>
      <c r="G39" s="469"/>
    </row>
    <row r="40" spans="2:7" s="177" customFormat="1" ht="34.5" customHeight="1">
      <c r="B40" s="168" t="s">
        <v>339</v>
      </c>
      <c r="C40" s="31" t="s">
        <v>340</v>
      </c>
      <c r="D40" s="719" t="s">
        <v>648</v>
      </c>
      <c r="E40" s="473"/>
      <c r="F40" s="474"/>
      <c r="G40" s="469"/>
    </row>
    <row r="41" spans="2:7" s="177" customFormat="1" ht="34.5" customHeight="1">
      <c r="B41" s="170">
        <v>5</v>
      </c>
      <c r="C41" s="30" t="s">
        <v>341</v>
      </c>
      <c r="D41" s="719" t="s">
        <v>649</v>
      </c>
      <c r="E41" s="473">
        <f>E42+E43+E44+E45+E46+E47+E48</f>
        <v>0</v>
      </c>
      <c r="F41" s="474">
        <v>0</v>
      </c>
      <c r="G41" s="469"/>
    </row>
    <row r="42" spans="2:7" s="177" customFormat="1" ht="34.5" customHeight="1">
      <c r="B42" s="168" t="s">
        <v>342</v>
      </c>
      <c r="C42" s="31" t="s">
        <v>343</v>
      </c>
      <c r="D42" s="719" t="s">
        <v>650</v>
      </c>
      <c r="E42" s="473"/>
      <c r="F42" s="474"/>
      <c r="G42" s="469"/>
    </row>
    <row r="43" spans="2:7" s="177" customFormat="1" ht="34.5" customHeight="1">
      <c r="B43" s="168" t="s">
        <v>344</v>
      </c>
      <c r="C43" s="31" t="s">
        <v>345</v>
      </c>
      <c r="D43" s="719" t="s">
        <v>651</v>
      </c>
      <c r="E43" s="473"/>
      <c r="F43" s="474"/>
      <c r="G43" s="469"/>
    </row>
    <row r="44" spans="2:7" s="177" customFormat="1" ht="34.5" customHeight="1">
      <c r="B44" s="168" t="s">
        <v>346</v>
      </c>
      <c r="C44" s="31" t="s">
        <v>347</v>
      </c>
      <c r="D44" s="719" t="s">
        <v>652</v>
      </c>
      <c r="E44" s="473"/>
      <c r="F44" s="474"/>
      <c r="G44" s="469"/>
    </row>
    <row r="45" spans="2:7" s="177" customFormat="1" ht="34.5" customHeight="1">
      <c r="B45" s="168" t="s">
        <v>591</v>
      </c>
      <c r="C45" s="31" t="s">
        <v>348</v>
      </c>
      <c r="D45" s="719" t="s">
        <v>653</v>
      </c>
      <c r="E45" s="473"/>
      <c r="F45" s="474"/>
      <c r="G45" s="469"/>
    </row>
    <row r="46" spans="2:7" s="177" customFormat="1" ht="34.5" customHeight="1">
      <c r="B46" s="168" t="s">
        <v>349</v>
      </c>
      <c r="C46" s="31" t="s">
        <v>350</v>
      </c>
      <c r="D46" s="719" t="s">
        <v>654</v>
      </c>
      <c r="E46" s="473"/>
      <c r="F46" s="474"/>
      <c r="G46" s="469"/>
    </row>
    <row r="47" spans="2:7" s="177" customFormat="1" ht="34.5" customHeight="1">
      <c r="B47" s="168" t="s">
        <v>351</v>
      </c>
      <c r="C47" s="31" t="s">
        <v>352</v>
      </c>
      <c r="D47" s="719" t="s">
        <v>655</v>
      </c>
      <c r="E47" s="473"/>
      <c r="F47" s="474"/>
      <c r="G47" s="469"/>
    </row>
    <row r="48" spans="2:7" s="177" customFormat="1" ht="34.5" customHeight="1">
      <c r="B48" s="168" t="s">
        <v>353</v>
      </c>
      <c r="C48" s="31" t="s">
        <v>354</v>
      </c>
      <c r="D48" s="719" t="s">
        <v>656</v>
      </c>
      <c r="E48" s="473"/>
      <c r="F48" s="474"/>
      <c r="G48" s="469"/>
    </row>
    <row r="49" spans="2:7" s="177" customFormat="1" ht="34.5" customHeight="1">
      <c r="B49" s="170">
        <v>288</v>
      </c>
      <c r="C49" s="30" t="s">
        <v>153</v>
      </c>
      <c r="D49" s="719" t="s">
        <v>657</v>
      </c>
      <c r="E49" s="473">
        <v>7690</v>
      </c>
      <c r="F49" s="474">
        <v>7600</v>
      </c>
      <c r="G49" s="469"/>
    </row>
    <row r="50" spans="2:7" s="177" customFormat="1" ht="34.5" customHeight="1">
      <c r="B50" s="170"/>
      <c r="C50" s="30" t="s">
        <v>355</v>
      </c>
      <c r="D50" s="719" t="s">
        <v>658</v>
      </c>
      <c r="E50" s="473">
        <f>E51+E58+E67+E66+E68+E69+E75+E76+E77</f>
        <v>130594</v>
      </c>
      <c r="F50" s="474">
        <f>F51+F58+F67+F66+F68+F69+F75+F76+F77</f>
        <v>148803</v>
      </c>
      <c r="G50" s="469"/>
    </row>
    <row r="51" spans="2:7" s="177" customFormat="1" ht="34.5" customHeight="1">
      <c r="B51" s="170" t="s">
        <v>154</v>
      </c>
      <c r="C51" s="30" t="s">
        <v>356</v>
      </c>
      <c r="D51" s="719" t="s">
        <v>659</v>
      </c>
      <c r="E51" s="473">
        <f>E52+E53+E54+E55+E56+E57</f>
        <v>14600</v>
      </c>
      <c r="F51" s="510">
        <f>F52+F53+F54+F55+F56+F57</f>
        <v>14600</v>
      </c>
      <c r="G51" s="469"/>
    </row>
    <row r="52" spans="2:7" s="177" customFormat="1" ht="34.5" customHeight="1">
      <c r="B52" s="168">
        <v>10</v>
      </c>
      <c r="C52" s="31" t="s">
        <v>357</v>
      </c>
      <c r="D52" s="719" t="s">
        <v>660</v>
      </c>
      <c r="E52" s="473">
        <v>10000</v>
      </c>
      <c r="F52" s="510">
        <v>10000</v>
      </c>
      <c r="G52" s="469"/>
    </row>
    <row r="53" spans="2:7" s="177" customFormat="1" ht="34.5" customHeight="1">
      <c r="B53" s="168">
        <v>11</v>
      </c>
      <c r="C53" s="31" t="s">
        <v>155</v>
      </c>
      <c r="D53" s="719" t="s">
        <v>661</v>
      </c>
      <c r="E53" s="473"/>
      <c r="F53" s="474"/>
      <c r="G53" s="469"/>
    </row>
    <row r="54" spans="2:7" s="177" customFormat="1" ht="34.5" customHeight="1">
      <c r="B54" s="168">
        <v>12</v>
      </c>
      <c r="C54" s="31" t="s">
        <v>156</v>
      </c>
      <c r="D54" s="719" t="s">
        <v>662</v>
      </c>
      <c r="E54" s="473"/>
      <c r="F54" s="474"/>
      <c r="G54" s="469"/>
    </row>
    <row r="55" spans="2:7" s="177" customFormat="1" ht="34.5" customHeight="1">
      <c r="B55" s="168">
        <v>13</v>
      </c>
      <c r="C55" s="31" t="s">
        <v>158</v>
      </c>
      <c r="D55" s="719" t="s">
        <v>663</v>
      </c>
      <c r="E55" s="473">
        <v>2000</v>
      </c>
      <c r="F55" s="474">
        <v>1000</v>
      </c>
      <c r="G55" s="469"/>
    </row>
    <row r="56" spans="2:7" s="177" customFormat="1" ht="34.5" customHeight="1">
      <c r="B56" s="168">
        <v>14</v>
      </c>
      <c r="C56" s="31" t="s">
        <v>358</v>
      </c>
      <c r="D56" s="719" t="s">
        <v>664</v>
      </c>
      <c r="E56" s="473">
        <v>2500</v>
      </c>
      <c r="F56" s="474">
        <v>3500</v>
      </c>
      <c r="G56" s="469"/>
    </row>
    <row r="57" spans="2:7" s="177" customFormat="1" ht="34.5" customHeight="1">
      <c r="B57" s="168">
        <v>15</v>
      </c>
      <c r="C57" s="29" t="s">
        <v>160</v>
      </c>
      <c r="D57" s="719" t="s">
        <v>665</v>
      </c>
      <c r="E57" s="473">
        <v>100</v>
      </c>
      <c r="F57" s="474">
        <v>100</v>
      </c>
      <c r="G57" s="469"/>
    </row>
    <row r="58" spans="2:7" s="177" customFormat="1" ht="34.5" customHeight="1">
      <c r="B58" s="170"/>
      <c r="C58" s="30" t="s">
        <v>359</v>
      </c>
      <c r="D58" s="719" t="s">
        <v>666</v>
      </c>
      <c r="E58" s="473">
        <f>E59+E60+E61+E62+E63+E64+E65</f>
        <v>80178</v>
      </c>
      <c r="F58" s="510">
        <f>F59+F60+F61+F62+F63+F64+F65</f>
        <v>84000</v>
      </c>
      <c r="G58" s="469"/>
    </row>
    <row r="59" spans="2:7" s="178" customFormat="1" ht="34.5" customHeight="1">
      <c r="B59" s="168" t="s">
        <v>360</v>
      </c>
      <c r="C59" s="31" t="s">
        <v>361</v>
      </c>
      <c r="D59" s="719" t="s">
        <v>667</v>
      </c>
      <c r="E59" s="473"/>
      <c r="F59" s="510"/>
      <c r="G59" s="470"/>
    </row>
    <row r="60" spans="2:7" s="178" customFormat="1" ht="34.5" customHeight="1">
      <c r="B60" s="168" t="s">
        <v>362</v>
      </c>
      <c r="C60" s="31" t="s">
        <v>704</v>
      </c>
      <c r="D60" s="719" t="s">
        <v>668</v>
      </c>
      <c r="E60" s="475"/>
      <c r="F60" s="737"/>
      <c r="G60" s="470"/>
    </row>
    <row r="61" spans="2:7" s="177" customFormat="1" ht="34.5" customHeight="1">
      <c r="B61" s="168" t="s">
        <v>363</v>
      </c>
      <c r="C61" s="31" t="s">
        <v>364</v>
      </c>
      <c r="D61" s="719" t="s">
        <v>669</v>
      </c>
      <c r="E61" s="475"/>
      <c r="F61" s="737"/>
      <c r="G61" s="469"/>
    </row>
    <row r="62" spans="2:7" s="178" customFormat="1" ht="34.5" customHeight="1">
      <c r="B62" s="168" t="s">
        <v>365</v>
      </c>
      <c r="C62" s="31" t="s">
        <v>366</v>
      </c>
      <c r="D62" s="719" t="s">
        <v>670</v>
      </c>
      <c r="E62" s="473"/>
      <c r="F62" s="510"/>
      <c r="G62" s="470"/>
    </row>
    <row r="63" spans="2:7" ht="34.5" customHeight="1">
      <c r="B63" s="168" t="s">
        <v>367</v>
      </c>
      <c r="C63" s="31" t="s">
        <v>368</v>
      </c>
      <c r="D63" s="719" t="s">
        <v>671</v>
      </c>
      <c r="E63" s="473">
        <v>80178</v>
      </c>
      <c r="F63" s="510">
        <v>84000</v>
      </c>
      <c r="G63" s="182"/>
    </row>
    <row r="64" spans="2:7" ht="34.5" customHeight="1">
      <c r="B64" s="168" t="s">
        <v>369</v>
      </c>
      <c r="C64" s="31" t="s">
        <v>370</v>
      </c>
      <c r="D64" s="719" t="s">
        <v>672</v>
      </c>
      <c r="E64" s="473"/>
      <c r="F64" s="510"/>
      <c r="G64" s="182"/>
    </row>
    <row r="65" spans="2:7" ht="34.5" customHeight="1">
      <c r="B65" s="168" t="s">
        <v>371</v>
      </c>
      <c r="C65" s="31" t="s">
        <v>372</v>
      </c>
      <c r="D65" s="719" t="s">
        <v>673</v>
      </c>
      <c r="E65" s="473"/>
      <c r="F65" s="510"/>
      <c r="G65" s="182"/>
    </row>
    <row r="66" spans="2:7" ht="34.5" customHeight="1">
      <c r="B66" s="170">
        <v>21</v>
      </c>
      <c r="C66" s="30" t="s">
        <v>373</v>
      </c>
      <c r="D66" s="719" t="s">
        <v>674</v>
      </c>
      <c r="E66" s="473"/>
      <c r="F66" s="510"/>
      <c r="G66" s="182"/>
    </row>
    <row r="67" spans="2:7" ht="34.5" customHeight="1">
      <c r="B67" s="170">
        <v>22</v>
      </c>
      <c r="C67" s="30" t="s">
        <v>374</v>
      </c>
      <c r="D67" s="719" t="s">
        <v>675</v>
      </c>
      <c r="E67" s="473">
        <v>15500</v>
      </c>
      <c r="F67" s="510">
        <v>16000</v>
      </c>
      <c r="G67" s="182"/>
    </row>
    <row r="68" spans="2:7" ht="34.5" customHeight="1">
      <c r="B68" s="170">
        <v>236</v>
      </c>
      <c r="C68" s="30" t="s">
        <v>375</v>
      </c>
      <c r="D68" s="719" t="s">
        <v>676</v>
      </c>
      <c r="E68" s="473"/>
      <c r="F68" s="510"/>
      <c r="G68" s="182"/>
    </row>
    <row r="69" spans="2:7" ht="34.5" customHeight="1">
      <c r="B69" s="170" t="s">
        <v>376</v>
      </c>
      <c r="C69" s="30" t="s">
        <v>377</v>
      </c>
      <c r="D69" s="719" t="s">
        <v>677</v>
      </c>
      <c r="E69" s="473">
        <f>E70+E71+E72+E73+E74</f>
        <v>550</v>
      </c>
      <c r="F69" s="510">
        <f>F70+F71+F72+F73+F74</f>
        <v>550</v>
      </c>
      <c r="G69" s="182"/>
    </row>
    <row r="70" spans="2:7" ht="34.5" customHeight="1">
      <c r="B70" s="168" t="s">
        <v>378</v>
      </c>
      <c r="C70" s="31" t="s">
        <v>379</v>
      </c>
      <c r="D70" s="719" t="s">
        <v>678</v>
      </c>
      <c r="E70" s="473"/>
      <c r="F70" s="510"/>
      <c r="G70" s="182"/>
    </row>
    <row r="71" spans="2:7" ht="34.5" customHeight="1">
      <c r="B71" s="168" t="s">
        <v>380</v>
      </c>
      <c r="C71" s="31" t="s">
        <v>381</v>
      </c>
      <c r="D71" s="719" t="s">
        <v>679</v>
      </c>
      <c r="E71" s="473"/>
      <c r="F71" s="510"/>
      <c r="G71" s="182"/>
    </row>
    <row r="72" spans="2:7" ht="34.5" customHeight="1">
      <c r="B72" s="168" t="s">
        <v>382</v>
      </c>
      <c r="C72" s="31" t="s">
        <v>383</v>
      </c>
      <c r="D72" s="719" t="s">
        <v>680</v>
      </c>
      <c r="E72" s="473">
        <v>550</v>
      </c>
      <c r="F72" s="510">
        <v>550</v>
      </c>
      <c r="G72" s="182"/>
    </row>
    <row r="73" spans="2:7" ht="34.5" customHeight="1">
      <c r="B73" s="168" t="s">
        <v>384</v>
      </c>
      <c r="C73" s="31" t="s">
        <v>385</v>
      </c>
      <c r="D73" s="719" t="s">
        <v>681</v>
      </c>
      <c r="E73" s="473"/>
      <c r="F73" s="510"/>
      <c r="G73" s="182"/>
    </row>
    <row r="74" spans="2:7" ht="34.5" customHeight="1">
      <c r="B74" s="168" t="s">
        <v>386</v>
      </c>
      <c r="C74" s="31" t="s">
        <v>387</v>
      </c>
      <c r="D74" s="719" t="s">
        <v>682</v>
      </c>
      <c r="E74" s="473"/>
      <c r="F74" s="510"/>
      <c r="G74" s="182"/>
    </row>
    <row r="75" spans="2:7" ht="34.5" customHeight="1">
      <c r="B75" s="170">
        <v>24</v>
      </c>
      <c r="C75" s="30" t="s">
        <v>388</v>
      </c>
      <c r="D75" s="719" t="s">
        <v>683</v>
      </c>
      <c r="E75" s="473">
        <v>18766</v>
      </c>
      <c r="F75" s="738">
        <v>32653</v>
      </c>
      <c r="G75" s="182"/>
    </row>
    <row r="76" spans="2:7" ht="34.5" customHeight="1">
      <c r="B76" s="170">
        <v>27</v>
      </c>
      <c r="C76" s="30" t="s">
        <v>389</v>
      </c>
      <c r="D76" s="719" t="s">
        <v>684</v>
      </c>
      <c r="E76" s="473"/>
      <c r="F76" s="510"/>
      <c r="G76" s="182"/>
    </row>
    <row r="77" spans="2:7" ht="34.5" customHeight="1">
      <c r="B77" s="170" t="s">
        <v>390</v>
      </c>
      <c r="C77" s="30" t="s">
        <v>391</v>
      </c>
      <c r="D77" s="719" t="s">
        <v>685</v>
      </c>
      <c r="E77" s="473">
        <v>1000</v>
      </c>
      <c r="F77" s="510">
        <v>1000</v>
      </c>
      <c r="G77" s="182"/>
    </row>
    <row r="78" spans="2:7" ht="34.5" customHeight="1">
      <c r="B78" s="170"/>
      <c r="C78" s="30" t="s">
        <v>392</v>
      </c>
      <c r="D78" s="719" t="s">
        <v>686</v>
      </c>
      <c r="E78" s="473">
        <f>E9+E10+E49+E50</f>
        <v>350858</v>
      </c>
      <c r="F78" s="510">
        <f>F9+F10+F49+F50</f>
        <v>268243</v>
      </c>
      <c r="G78" s="182"/>
    </row>
    <row r="79" spans="2:7" ht="34.5" customHeight="1">
      <c r="B79" s="170">
        <v>88</v>
      </c>
      <c r="C79" s="30" t="s">
        <v>164</v>
      </c>
      <c r="D79" s="719" t="s">
        <v>687</v>
      </c>
      <c r="E79" s="473">
        <v>128400</v>
      </c>
      <c r="F79" s="510">
        <v>126900</v>
      </c>
      <c r="G79" s="182"/>
    </row>
    <row r="80" spans="2:7" ht="34.5" customHeight="1">
      <c r="B80" s="170"/>
      <c r="C80" s="30" t="s">
        <v>45</v>
      </c>
      <c r="D80" s="720"/>
      <c r="E80" s="473"/>
      <c r="F80" s="474"/>
      <c r="G80" s="182"/>
    </row>
    <row r="81" spans="2:7" ht="34.5" customHeight="1">
      <c r="B81" s="170"/>
      <c r="C81" s="30" t="s">
        <v>393</v>
      </c>
      <c r="D81" s="719" t="s">
        <v>394</v>
      </c>
      <c r="E81" s="473">
        <f>E82+E92+E93+E94+E95-E96+E97+E100-E101</f>
        <v>253175</v>
      </c>
      <c r="F81" s="474">
        <f>F82+F92+F93+F94+F95-F96+F97+F100-F101</f>
        <v>169523</v>
      </c>
      <c r="G81" s="182"/>
    </row>
    <row r="82" spans="2:7" ht="34.5" customHeight="1">
      <c r="B82" s="170">
        <v>30</v>
      </c>
      <c r="C82" s="30" t="s">
        <v>395</v>
      </c>
      <c r="D82" s="719" t="s">
        <v>396</v>
      </c>
      <c r="E82" s="473">
        <f>E83+E84+E85+E86+E87+E88+E89+E90</f>
        <v>253006</v>
      </c>
      <c r="F82" s="474">
        <f>F83+F84+F85+F86+F87+F88+F89+F90</f>
        <v>168902</v>
      </c>
      <c r="G82" s="182"/>
    </row>
    <row r="83" spans="2:7" ht="34.5" customHeight="1">
      <c r="B83" s="168">
        <v>300</v>
      </c>
      <c r="C83" s="31" t="s">
        <v>165</v>
      </c>
      <c r="D83" s="719" t="s">
        <v>397</v>
      </c>
      <c r="E83" s="473"/>
      <c r="F83" s="474"/>
      <c r="G83" s="182"/>
    </row>
    <row r="84" spans="2:7" ht="34.5" customHeight="1">
      <c r="B84" s="168">
        <v>301</v>
      </c>
      <c r="C84" s="31" t="s">
        <v>398</v>
      </c>
      <c r="D84" s="719" t="s">
        <v>399</v>
      </c>
      <c r="E84" s="473"/>
      <c r="F84" s="474"/>
      <c r="G84" s="182"/>
    </row>
    <row r="85" spans="2:7" ht="34.5" customHeight="1">
      <c r="B85" s="168">
        <v>302</v>
      </c>
      <c r="C85" s="31" t="s">
        <v>166</v>
      </c>
      <c r="D85" s="719" t="s">
        <v>400</v>
      </c>
      <c r="E85" s="473"/>
      <c r="F85" s="474"/>
      <c r="G85" s="182"/>
    </row>
    <row r="86" spans="2:7" ht="34.5" customHeight="1">
      <c r="B86" s="168">
        <v>303</v>
      </c>
      <c r="C86" s="31" t="s">
        <v>167</v>
      </c>
      <c r="D86" s="719" t="s">
        <v>401</v>
      </c>
      <c r="E86" s="473">
        <v>250876</v>
      </c>
      <c r="F86" s="474">
        <v>166772</v>
      </c>
      <c r="G86" s="182"/>
    </row>
    <row r="87" spans="2:7" ht="34.5" customHeight="1">
      <c r="B87" s="168">
        <v>304</v>
      </c>
      <c r="C87" s="31" t="s">
        <v>168</v>
      </c>
      <c r="D87" s="719" t="s">
        <v>402</v>
      </c>
      <c r="E87" s="473"/>
      <c r="F87" s="474"/>
      <c r="G87" s="182"/>
    </row>
    <row r="88" spans="2:7" ht="34.5" customHeight="1">
      <c r="B88" s="168">
        <v>305</v>
      </c>
      <c r="C88" s="31" t="s">
        <v>169</v>
      </c>
      <c r="D88" s="719" t="s">
        <v>403</v>
      </c>
      <c r="E88" s="473"/>
      <c r="F88" s="474"/>
      <c r="G88" s="182"/>
    </row>
    <row r="89" spans="2:7" ht="34.5" customHeight="1">
      <c r="B89" s="168">
        <v>306</v>
      </c>
      <c r="C89" s="31" t="s">
        <v>170</v>
      </c>
      <c r="D89" s="719" t="s">
        <v>404</v>
      </c>
      <c r="E89" s="473"/>
      <c r="F89" s="474"/>
      <c r="G89" s="182"/>
    </row>
    <row r="90" spans="2:7" ht="34.5" customHeight="1">
      <c r="B90" s="168">
        <v>309</v>
      </c>
      <c r="C90" s="31" t="s">
        <v>171</v>
      </c>
      <c r="D90" s="719" t="s">
        <v>405</v>
      </c>
      <c r="E90" s="473">
        <v>2130</v>
      </c>
      <c r="F90" s="474">
        <v>2130</v>
      </c>
      <c r="G90" s="182"/>
    </row>
    <row r="91" spans="2:7" ht="34.5" customHeight="1">
      <c r="B91" s="170">
        <v>31</v>
      </c>
      <c r="C91" s="30" t="s">
        <v>406</v>
      </c>
      <c r="D91" s="719" t="s">
        <v>407</v>
      </c>
      <c r="E91" s="473"/>
      <c r="F91" s="474"/>
      <c r="G91" s="182"/>
    </row>
    <row r="92" spans="2:7" ht="34.5" customHeight="1">
      <c r="B92" s="170" t="s">
        <v>408</v>
      </c>
      <c r="C92" s="30" t="s">
        <v>409</v>
      </c>
      <c r="D92" s="719" t="s">
        <v>410</v>
      </c>
      <c r="E92" s="473"/>
      <c r="F92" s="474"/>
      <c r="G92" s="182"/>
    </row>
    <row r="93" spans="2:7" ht="34.5" customHeight="1">
      <c r="B93" s="170">
        <v>32</v>
      </c>
      <c r="C93" s="30" t="s">
        <v>172</v>
      </c>
      <c r="D93" s="719" t="s">
        <v>411</v>
      </c>
      <c r="E93" s="473"/>
      <c r="F93" s="474"/>
      <c r="G93" s="182"/>
    </row>
    <row r="94" spans="2:7" ht="57.75" customHeight="1">
      <c r="B94" s="170">
        <v>330</v>
      </c>
      <c r="C94" s="30" t="s">
        <v>412</v>
      </c>
      <c r="D94" s="719" t="s">
        <v>413</v>
      </c>
      <c r="E94" s="473"/>
      <c r="F94" s="474"/>
      <c r="G94" s="182"/>
    </row>
    <row r="95" spans="2:7" ht="63" customHeight="1">
      <c r="B95" s="170" t="s">
        <v>173</v>
      </c>
      <c r="C95" s="30" t="s">
        <v>414</v>
      </c>
      <c r="D95" s="719" t="s">
        <v>415</v>
      </c>
      <c r="E95" s="473"/>
      <c r="F95" s="474"/>
      <c r="G95" s="182"/>
    </row>
    <row r="96" spans="2:7" ht="62.25" customHeight="1">
      <c r="B96" s="170" t="s">
        <v>173</v>
      </c>
      <c r="C96" s="30" t="s">
        <v>416</v>
      </c>
      <c r="D96" s="719" t="s">
        <v>417</v>
      </c>
      <c r="E96" s="473"/>
      <c r="F96" s="474"/>
      <c r="G96" s="182"/>
    </row>
    <row r="97" spans="2:7" ht="34.5" customHeight="1">
      <c r="B97" s="170">
        <v>34</v>
      </c>
      <c r="C97" s="30" t="s">
        <v>418</v>
      </c>
      <c r="D97" s="719" t="s">
        <v>419</v>
      </c>
      <c r="E97" s="473">
        <f>E98+E99</f>
        <v>169</v>
      </c>
      <c r="F97" s="474">
        <f>F98+F99</f>
        <v>621</v>
      </c>
      <c r="G97" s="182"/>
    </row>
    <row r="98" spans="1:7" ht="34.5" customHeight="1">
      <c r="A98" s="204"/>
      <c r="B98" s="467">
        <v>340</v>
      </c>
      <c r="C98" s="31" t="s">
        <v>420</v>
      </c>
      <c r="D98" s="719" t="s">
        <v>421</v>
      </c>
      <c r="E98" s="473">
        <v>0</v>
      </c>
      <c r="F98" s="474">
        <v>0</v>
      </c>
      <c r="G98" s="182"/>
    </row>
    <row r="99" spans="1:7" ht="34.5" customHeight="1">
      <c r="A99" s="204"/>
      <c r="B99" s="467">
        <v>341</v>
      </c>
      <c r="C99" s="31" t="s">
        <v>422</v>
      </c>
      <c r="D99" s="719" t="s">
        <v>423</v>
      </c>
      <c r="E99" s="473">
        <v>169</v>
      </c>
      <c r="F99" s="474">
        <v>621</v>
      </c>
      <c r="G99" s="182"/>
    </row>
    <row r="100" spans="1:7" ht="34.5" customHeight="1">
      <c r="A100" s="204"/>
      <c r="B100" s="468"/>
      <c r="C100" s="30" t="s">
        <v>424</v>
      </c>
      <c r="D100" s="719" t="s">
        <v>425</v>
      </c>
      <c r="E100" s="473"/>
      <c r="F100" s="474"/>
      <c r="G100" s="182"/>
    </row>
    <row r="101" spans="1:7" ht="34.5" customHeight="1">
      <c r="A101" s="204"/>
      <c r="B101" s="468">
        <v>35</v>
      </c>
      <c r="C101" s="30" t="s">
        <v>426</v>
      </c>
      <c r="D101" s="719" t="s">
        <v>427</v>
      </c>
      <c r="E101" s="473"/>
      <c r="F101" s="474"/>
      <c r="G101" s="182"/>
    </row>
    <row r="102" spans="2:7" ht="34.5" customHeight="1">
      <c r="B102" s="168">
        <v>350</v>
      </c>
      <c r="C102" s="31" t="s">
        <v>428</v>
      </c>
      <c r="D102" s="719" t="s">
        <v>429</v>
      </c>
      <c r="E102" s="473"/>
      <c r="F102" s="474"/>
      <c r="G102" s="182"/>
    </row>
    <row r="103" spans="2:7" ht="34.5" customHeight="1">
      <c r="B103" s="168">
        <v>351</v>
      </c>
      <c r="C103" s="31" t="s">
        <v>430</v>
      </c>
      <c r="D103" s="719" t="s">
        <v>431</v>
      </c>
      <c r="E103" s="473"/>
      <c r="F103" s="474"/>
      <c r="G103" s="182"/>
    </row>
    <row r="104" spans="2:7" ht="34.5" customHeight="1">
      <c r="B104" s="170"/>
      <c r="C104" s="30" t="s">
        <v>432</v>
      </c>
      <c r="D104" s="719" t="s">
        <v>433</v>
      </c>
      <c r="E104" s="473">
        <f>E105+E112</f>
        <v>18300</v>
      </c>
      <c r="F104" s="474">
        <f>F105+F112</f>
        <v>18300</v>
      </c>
      <c r="G104" s="182"/>
    </row>
    <row r="105" spans="2:7" ht="34.5" customHeight="1">
      <c r="B105" s="170">
        <v>40</v>
      </c>
      <c r="C105" s="30" t="s">
        <v>434</v>
      </c>
      <c r="D105" s="719" t="s">
        <v>435</v>
      </c>
      <c r="E105" s="473">
        <f>E106+E107+E108+E109+E110+E111</f>
        <v>18300</v>
      </c>
      <c r="F105" s="474">
        <f>F106+F107+F108+F109+F110+F111</f>
        <v>18300</v>
      </c>
      <c r="G105" s="182"/>
    </row>
    <row r="106" spans="2:7" ht="34.5" customHeight="1">
      <c r="B106" s="168">
        <v>400</v>
      </c>
      <c r="C106" s="31" t="s">
        <v>174</v>
      </c>
      <c r="D106" s="719" t="s">
        <v>436</v>
      </c>
      <c r="E106" s="473"/>
      <c r="F106" s="474"/>
      <c r="G106" s="182"/>
    </row>
    <row r="107" spans="2:7" ht="34.5" customHeight="1">
      <c r="B107" s="168">
        <v>401</v>
      </c>
      <c r="C107" s="31" t="s">
        <v>437</v>
      </c>
      <c r="D107" s="719" t="s">
        <v>438</v>
      </c>
      <c r="E107" s="473"/>
      <c r="F107" s="474"/>
      <c r="G107" s="182"/>
    </row>
    <row r="108" spans="2:7" ht="34.5" customHeight="1">
      <c r="B108" s="168">
        <v>403</v>
      </c>
      <c r="C108" s="31" t="s">
        <v>175</v>
      </c>
      <c r="D108" s="719" t="s">
        <v>439</v>
      </c>
      <c r="E108" s="473"/>
      <c r="F108" s="474"/>
      <c r="G108" s="182"/>
    </row>
    <row r="109" spans="2:7" ht="34.5" customHeight="1">
      <c r="B109" s="168">
        <v>404</v>
      </c>
      <c r="C109" s="31" t="s">
        <v>176</v>
      </c>
      <c r="D109" s="719" t="s">
        <v>440</v>
      </c>
      <c r="E109" s="473">
        <v>6500</v>
      </c>
      <c r="F109" s="474">
        <v>6500</v>
      </c>
      <c r="G109" s="182"/>
    </row>
    <row r="110" spans="2:7" ht="34.5" customHeight="1">
      <c r="B110" s="168">
        <v>405</v>
      </c>
      <c r="C110" s="31" t="s">
        <v>441</v>
      </c>
      <c r="D110" s="719" t="s">
        <v>442</v>
      </c>
      <c r="E110" s="473">
        <v>7000</v>
      </c>
      <c r="F110" s="474">
        <v>7000</v>
      </c>
      <c r="G110" s="182"/>
    </row>
    <row r="111" spans="2:7" ht="34.5" customHeight="1">
      <c r="B111" s="168" t="s">
        <v>177</v>
      </c>
      <c r="C111" s="31" t="s">
        <v>178</v>
      </c>
      <c r="D111" s="719" t="s">
        <v>443</v>
      </c>
      <c r="E111" s="473">
        <v>4800</v>
      </c>
      <c r="F111" s="474">
        <v>4800</v>
      </c>
      <c r="G111" s="182"/>
    </row>
    <row r="112" spans="2:7" ht="34.5" customHeight="1">
      <c r="B112" s="170">
        <v>41</v>
      </c>
      <c r="C112" s="30" t="s">
        <v>444</v>
      </c>
      <c r="D112" s="719" t="s">
        <v>445</v>
      </c>
      <c r="E112" s="473">
        <v>0</v>
      </c>
      <c r="F112" s="474">
        <v>0</v>
      </c>
      <c r="G112" s="182"/>
    </row>
    <row r="113" spans="2:7" ht="34.5" customHeight="1">
      <c r="B113" s="168">
        <v>410</v>
      </c>
      <c r="C113" s="31" t="s">
        <v>179</v>
      </c>
      <c r="D113" s="719" t="s">
        <v>446</v>
      </c>
      <c r="E113" s="473"/>
      <c r="F113" s="474"/>
      <c r="G113" s="182"/>
    </row>
    <row r="114" spans="2:7" ht="34.5" customHeight="1">
      <c r="B114" s="168">
        <v>411</v>
      </c>
      <c r="C114" s="31" t="s">
        <v>180</v>
      </c>
      <c r="D114" s="719" t="s">
        <v>447</v>
      </c>
      <c r="E114" s="473"/>
      <c r="F114" s="474"/>
      <c r="G114" s="182"/>
    </row>
    <row r="115" spans="2:7" ht="34.5" customHeight="1">
      <c r="B115" s="168">
        <v>412</v>
      </c>
      <c r="C115" s="31" t="s">
        <v>448</v>
      </c>
      <c r="D115" s="719" t="s">
        <v>449</v>
      </c>
      <c r="E115" s="473"/>
      <c r="F115" s="474"/>
      <c r="G115" s="182"/>
    </row>
    <row r="116" spans="2:7" ht="34.5" customHeight="1">
      <c r="B116" s="168">
        <v>413</v>
      </c>
      <c r="C116" s="31" t="s">
        <v>450</v>
      </c>
      <c r="D116" s="719" t="s">
        <v>451</v>
      </c>
      <c r="E116" s="473"/>
      <c r="F116" s="474"/>
      <c r="G116" s="182"/>
    </row>
    <row r="117" spans="2:7" ht="34.5" customHeight="1">
      <c r="B117" s="168">
        <v>414</v>
      </c>
      <c r="C117" s="31" t="s">
        <v>452</v>
      </c>
      <c r="D117" s="719" t="s">
        <v>453</v>
      </c>
      <c r="E117" s="473"/>
      <c r="F117" s="474"/>
      <c r="G117" s="182"/>
    </row>
    <row r="118" spans="2:7" ht="34.5" customHeight="1">
      <c r="B118" s="168">
        <v>415</v>
      </c>
      <c r="C118" s="31" t="s">
        <v>454</v>
      </c>
      <c r="D118" s="719" t="s">
        <v>455</v>
      </c>
      <c r="E118" s="473"/>
      <c r="F118" s="474"/>
      <c r="G118" s="182"/>
    </row>
    <row r="119" spans="2:7" ht="34.5" customHeight="1">
      <c r="B119" s="168">
        <v>416</v>
      </c>
      <c r="C119" s="31" t="s">
        <v>456</v>
      </c>
      <c r="D119" s="719" t="s">
        <v>457</v>
      </c>
      <c r="E119" s="473"/>
      <c r="F119" s="474"/>
      <c r="G119" s="182"/>
    </row>
    <row r="120" spans="2:7" ht="34.5" customHeight="1">
      <c r="B120" s="168">
        <v>419</v>
      </c>
      <c r="C120" s="31" t="s">
        <v>458</v>
      </c>
      <c r="D120" s="719" t="s">
        <v>459</v>
      </c>
      <c r="E120" s="473"/>
      <c r="F120" s="474"/>
      <c r="G120" s="182"/>
    </row>
    <row r="121" spans="2:7" ht="34.5" customHeight="1">
      <c r="B121" s="170">
        <v>498</v>
      </c>
      <c r="C121" s="30" t="s">
        <v>460</v>
      </c>
      <c r="D121" s="719" t="s">
        <v>461</v>
      </c>
      <c r="E121" s="473"/>
      <c r="F121" s="474"/>
      <c r="G121" s="182"/>
    </row>
    <row r="122" spans="2:7" ht="34.5" customHeight="1">
      <c r="B122" s="170" t="s">
        <v>462</v>
      </c>
      <c r="C122" s="30" t="s">
        <v>463</v>
      </c>
      <c r="D122" s="719" t="s">
        <v>464</v>
      </c>
      <c r="E122" s="473">
        <f>E123+E130+E131+E139+E140+E141+E142</f>
        <v>79383</v>
      </c>
      <c r="F122" s="474">
        <f>F123+F130+F131+F139+F140+F141+F142</f>
        <v>80420</v>
      </c>
      <c r="G122" s="182"/>
    </row>
    <row r="123" spans="2:7" ht="34.5" customHeight="1">
      <c r="B123" s="170">
        <v>42</v>
      </c>
      <c r="C123" s="30" t="s">
        <v>465</v>
      </c>
      <c r="D123" s="719" t="s">
        <v>466</v>
      </c>
      <c r="E123" s="473">
        <v>0</v>
      </c>
      <c r="F123" s="474">
        <v>0</v>
      </c>
      <c r="G123" s="182"/>
    </row>
    <row r="124" spans="2:7" ht="34.5" customHeight="1">
      <c r="B124" s="168">
        <v>420</v>
      </c>
      <c r="C124" s="31" t="s">
        <v>467</v>
      </c>
      <c r="D124" s="719" t="s">
        <v>468</v>
      </c>
      <c r="E124" s="473"/>
      <c r="F124" s="474"/>
      <c r="G124" s="182"/>
    </row>
    <row r="125" spans="2:7" ht="34.5" customHeight="1">
      <c r="B125" s="168">
        <v>421</v>
      </c>
      <c r="C125" s="31" t="s">
        <v>469</v>
      </c>
      <c r="D125" s="719" t="s">
        <v>470</v>
      </c>
      <c r="E125" s="473"/>
      <c r="F125" s="474"/>
      <c r="G125" s="182"/>
    </row>
    <row r="126" spans="2:7" ht="34.5" customHeight="1">
      <c r="B126" s="168">
        <v>422</v>
      </c>
      <c r="C126" s="31" t="s">
        <v>383</v>
      </c>
      <c r="D126" s="719" t="s">
        <v>471</v>
      </c>
      <c r="E126" s="473"/>
      <c r="F126" s="474"/>
      <c r="G126" s="182"/>
    </row>
    <row r="127" spans="2:6" ht="34.5" customHeight="1">
      <c r="B127" s="168">
        <v>423</v>
      </c>
      <c r="C127" s="31" t="s">
        <v>385</v>
      </c>
      <c r="D127" s="719" t="s">
        <v>472</v>
      </c>
      <c r="E127" s="473"/>
      <c r="F127" s="474"/>
    </row>
    <row r="128" spans="2:6" ht="34.5" customHeight="1">
      <c r="B128" s="168">
        <v>427</v>
      </c>
      <c r="C128" s="31" t="s">
        <v>473</v>
      </c>
      <c r="D128" s="719" t="s">
        <v>474</v>
      </c>
      <c r="E128" s="473"/>
      <c r="F128" s="474"/>
    </row>
    <row r="129" spans="2:6" ht="34.5" customHeight="1">
      <c r="B129" s="168" t="s">
        <v>475</v>
      </c>
      <c r="C129" s="31" t="s">
        <v>476</v>
      </c>
      <c r="D129" s="719" t="s">
        <v>477</v>
      </c>
      <c r="E129" s="473"/>
      <c r="F129" s="474"/>
    </row>
    <row r="130" spans="2:6" ht="34.5" customHeight="1">
      <c r="B130" s="170">
        <v>430</v>
      </c>
      <c r="C130" s="30" t="s">
        <v>478</v>
      </c>
      <c r="D130" s="719" t="s">
        <v>479</v>
      </c>
      <c r="E130" s="473">
        <v>1000</v>
      </c>
      <c r="F130" s="474">
        <v>5000</v>
      </c>
    </row>
    <row r="131" spans="2:6" ht="34.5" customHeight="1">
      <c r="B131" s="170" t="s">
        <v>480</v>
      </c>
      <c r="C131" s="30" t="s">
        <v>481</v>
      </c>
      <c r="D131" s="719" t="s">
        <v>482</v>
      </c>
      <c r="E131" s="473">
        <f>E132+E133+E134+E135+E136+E137+E138</f>
        <v>22000</v>
      </c>
      <c r="F131" s="510">
        <f>F132+F133+F134+F135+F136+F137+F138</f>
        <v>19420</v>
      </c>
    </row>
    <row r="132" spans="2:6" ht="34.5" customHeight="1">
      <c r="B132" s="168">
        <v>431</v>
      </c>
      <c r="C132" s="31" t="s">
        <v>483</v>
      </c>
      <c r="D132" s="719" t="s">
        <v>484</v>
      </c>
      <c r="E132" s="473"/>
      <c r="F132" s="474"/>
    </row>
    <row r="133" spans="2:6" ht="34.5" customHeight="1">
      <c r="B133" s="168">
        <v>432</v>
      </c>
      <c r="C133" s="31" t="s">
        <v>485</v>
      </c>
      <c r="D133" s="719" t="s">
        <v>486</v>
      </c>
      <c r="E133" s="473"/>
      <c r="F133" s="474"/>
    </row>
    <row r="134" spans="2:6" ht="34.5" customHeight="1">
      <c r="B134" s="168">
        <v>433</v>
      </c>
      <c r="C134" s="31" t="s">
        <v>487</v>
      </c>
      <c r="D134" s="719" t="s">
        <v>488</v>
      </c>
      <c r="E134" s="473"/>
      <c r="F134" s="474"/>
    </row>
    <row r="135" spans="2:6" ht="34.5" customHeight="1">
      <c r="B135" s="168">
        <v>434</v>
      </c>
      <c r="C135" s="31" t="s">
        <v>489</v>
      </c>
      <c r="D135" s="719" t="s">
        <v>490</v>
      </c>
      <c r="E135" s="473"/>
      <c r="F135" s="474"/>
    </row>
    <row r="136" spans="2:6" ht="34.5" customHeight="1">
      <c r="B136" s="168">
        <v>435</v>
      </c>
      <c r="C136" s="31" t="s">
        <v>491</v>
      </c>
      <c r="D136" s="719" t="s">
        <v>492</v>
      </c>
      <c r="E136" s="473">
        <v>22000</v>
      </c>
      <c r="F136" s="553">
        <v>19420</v>
      </c>
    </row>
    <row r="137" spans="2:6" ht="34.5" customHeight="1">
      <c r="B137" s="168">
        <v>436</v>
      </c>
      <c r="C137" s="31" t="s">
        <v>493</v>
      </c>
      <c r="D137" s="719" t="s">
        <v>494</v>
      </c>
      <c r="E137" s="473"/>
      <c r="F137" s="474"/>
    </row>
    <row r="138" spans="2:6" ht="34.5" customHeight="1">
      <c r="B138" s="168">
        <v>439</v>
      </c>
      <c r="C138" s="31" t="s">
        <v>495</v>
      </c>
      <c r="D138" s="719" t="s">
        <v>496</v>
      </c>
      <c r="E138" s="473"/>
      <c r="F138" s="474"/>
    </row>
    <row r="139" spans="2:6" ht="34.5" customHeight="1">
      <c r="B139" s="170" t="s">
        <v>497</v>
      </c>
      <c r="C139" s="30" t="s">
        <v>498</v>
      </c>
      <c r="D139" s="719" t="s">
        <v>499</v>
      </c>
      <c r="E139" s="473">
        <v>45383</v>
      </c>
      <c r="F139" s="474">
        <v>45000</v>
      </c>
    </row>
    <row r="140" spans="2:6" ht="34.5" customHeight="1">
      <c r="B140" s="170">
        <v>47</v>
      </c>
      <c r="C140" s="30" t="s">
        <v>500</v>
      </c>
      <c r="D140" s="719" t="s">
        <v>501</v>
      </c>
      <c r="E140" s="473">
        <v>1000</v>
      </c>
      <c r="F140" s="474">
        <v>1000</v>
      </c>
    </row>
    <row r="141" spans="2:6" ht="34.5" customHeight="1">
      <c r="B141" s="170">
        <v>48</v>
      </c>
      <c r="C141" s="30" t="s">
        <v>502</v>
      </c>
      <c r="D141" s="719" t="s">
        <v>503</v>
      </c>
      <c r="E141" s="473">
        <v>500</v>
      </c>
      <c r="F141" s="474">
        <v>500</v>
      </c>
    </row>
    <row r="142" spans="2:6" ht="34.5" customHeight="1">
      <c r="B142" s="170" t="s">
        <v>181</v>
      </c>
      <c r="C142" s="30" t="s">
        <v>504</v>
      </c>
      <c r="D142" s="719" t="s">
        <v>505</v>
      </c>
      <c r="E142" s="473">
        <v>9500</v>
      </c>
      <c r="F142" s="474">
        <v>9500</v>
      </c>
    </row>
    <row r="143" spans="2:6" ht="53.25" customHeight="1">
      <c r="B143" s="170"/>
      <c r="C143" s="30" t="s">
        <v>506</v>
      </c>
      <c r="D143" s="719" t="s">
        <v>507</v>
      </c>
      <c r="E143" s="473"/>
      <c r="F143" s="474"/>
    </row>
    <row r="144" spans="2:9" ht="34.5" customHeight="1">
      <c r="B144" s="170"/>
      <c r="C144" s="30" t="s">
        <v>508</v>
      </c>
      <c r="D144" s="719" t="s">
        <v>509</v>
      </c>
      <c r="E144" s="473">
        <f>E104+E122+E121+E81-E143</f>
        <v>350858</v>
      </c>
      <c r="F144" s="474">
        <f>F104+F122+F121+F81-F143</f>
        <v>268243</v>
      </c>
      <c r="I144" s="621"/>
    </row>
    <row r="145" spans="2:6" ht="34.5" customHeight="1" thickBot="1">
      <c r="B145" s="171">
        <v>89</v>
      </c>
      <c r="C145" s="172" t="s">
        <v>510</v>
      </c>
      <c r="D145" s="721" t="s">
        <v>511</v>
      </c>
      <c r="E145" s="476">
        <v>128400</v>
      </c>
      <c r="F145" s="477">
        <v>126900</v>
      </c>
    </row>
    <row r="147" spans="2:4" ht="15.75">
      <c r="B147" s="1"/>
      <c r="C147" s="1"/>
      <c r="D147" s="1"/>
    </row>
    <row r="148" spans="2:4" ht="18.75">
      <c r="B148" s="1"/>
      <c r="C148" s="1"/>
      <c r="D148" s="179"/>
    </row>
  </sheetData>
  <sheetProtection/>
  <mergeCells count="6">
    <mergeCell ref="B3:F3"/>
    <mergeCell ref="B5:B6"/>
    <mergeCell ref="C5:C6"/>
    <mergeCell ref="D5:D6"/>
    <mergeCell ref="E5:E6"/>
    <mergeCell ref="F5:F6"/>
  </mergeCells>
  <printOptions/>
  <pageMargins left="0.7086614173228347" right="0.31496062992125984" top="0.35433070866141736" bottom="0.5511811023622047" header="0.31496062992125984" footer="0.31496062992125984"/>
  <pageSetup horizontalDpi="600" verticalDpi="600" orientation="portrait" paperSize="9" scale="45" r:id="rId1"/>
  <headerFooter>
    <oddFooter>&amp;C&amp;P</oddFooter>
  </headerFooter>
  <ignoredErrors>
    <ignoredError sqref="D80:D108 D109:D145 D8:D7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B2:W96"/>
  <sheetViews>
    <sheetView showGridLines="0" zoomScale="70" zoomScaleNormal="70" zoomScalePageLayoutView="0" workbookViewId="0" topLeftCell="A1">
      <selection activeCell="D15" sqref="D15"/>
    </sheetView>
  </sheetViews>
  <sheetFormatPr defaultColWidth="9.140625" defaultRowHeight="12.75"/>
  <cols>
    <col min="1" max="1" width="9.140625" style="15" customWidth="1"/>
    <col min="2" max="2" width="6.140625" style="15" customWidth="1"/>
    <col min="3" max="3" width="73.7109375" style="15" customWidth="1"/>
    <col min="4" max="4" width="21.8515625" style="15" customWidth="1"/>
    <col min="5" max="9" width="21.7109375" style="15" customWidth="1"/>
    <col min="10" max="10" width="12.28125" style="15" customWidth="1"/>
    <col min="11" max="11" width="16.28125" style="15" customWidth="1"/>
    <col min="12" max="12" width="11.28125" style="15" customWidth="1"/>
    <col min="13" max="13" width="16.8515625" style="15" customWidth="1"/>
    <col min="14" max="14" width="14.421875" style="15" customWidth="1"/>
    <col min="15" max="15" width="15.140625" style="15" customWidth="1"/>
    <col min="16" max="16" width="11.28125" style="15" customWidth="1"/>
    <col min="17" max="17" width="13.140625" style="15" customWidth="1"/>
    <col min="18" max="18" width="13.00390625" style="15" customWidth="1"/>
    <col min="19" max="19" width="14.140625" style="15" customWidth="1"/>
    <col min="20" max="20" width="26.57421875" style="15" customWidth="1"/>
    <col min="21" max="16384" width="9.140625" style="15" customWidth="1"/>
  </cols>
  <sheetData>
    <row r="2" ht="15.75">
      <c r="I2" s="761" t="s">
        <v>711</v>
      </c>
    </row>
    <row r="4" spans="2:9" ht="18.75">
      <c r="B4" s="998" t="s">
        <v>58</v>
      </c>
      <c r="C4" s="998"/>
      <c r="D4" s="998"/>
      <c r="E4" s="998"/>
      <c r="F4" s="998"/>
      <c r="G4" s="998"/>
      <c r="H4" s="998"/>
      <c r="I4" s="998"/>
    </row>
    <row r="5" spans="3:9" ht="16.5" thickBot="1">
      <c r="C5" s="140"/>
      <c r="D5" s="140"/>
      <c r="E5" s="140"/>
      <c r="F5" s="140"/>
      <c r="G5" s="140"/>
      <c r="H5" s="140"/>
      <c r="I5" s="139" t="s">
        <v>59</v>
      </c>
    </row>
    <row r="6" spans="2:23" ht="25.5" customHeight="1">
      <c r="B6" s="1003" t="s">
        <v>576</v>
      </c>
      <c r="C6" s="989" t="s">
        <v>61</v>
      </c>
      <c r="D6" s="994" t="s">
        <v>882</v>
      </c>
      <c r="E6" s="1001" t="s">
        <v>883</v>
      </c>
      <c r="F6" s="999" t="s">
        <v>874</v>
      </c>
      <c r="G6" s="996" t="s">
        <v>873</v>
      </c>
      <c r="H6" s="996" t="s">
        <v>872</v>
      </c>
      <c r="I6" s="1005" t="s">
        <v>871</v>
      </c>
      <c r="J6" s="991"/>
      <c r="K6" s="988"/>
      <c r="L6" s="991"/>
      <c r="M6" s="988"/>
      <c r="N6" s="991"/>
      <c r="O6" s="988"/>
      <c r="P6" s="991"/>
      <c r="Q6" s="988"/>
      <c r="R6" s="988"/>
      <c r="S6" s="988"/>
      <c r="T6" s="142"/>
      <c r="U6" s="142"/>
      <c r="V6" s="142"/>
      <c r="W6" s="142"/>
    </row>
    <row r="7" spans="2:23" ht="36.75" customHeight="1" thickBot="1">
      <c r="B7" s="1004"/>
      <c r="C7" s="990"/>
      <c r="D7" s="995"/>
      <c r="E7" s="1002"/>
      <c r="F7" s="1000"/>
      <c r="G7" s="997"/>
      <c r="H7" s="997"/>
      <c r="I7" s="1006"/>
      <c r="J7" s="991"/>
      <c r="K7" s="991"/>
      <c r="L7" s="991"/>
      <c r="M7" s="991"/>
      <c r="N7" s="991"/>
      <c r="O7" s="988"/>
      <c r="P7" s="991"/>
      <c r="Q7" s="988"/>
      <c r="R7" s="988"/>
      <c r="S7" s="988"/>
      <c r="T7" s="142"/>
      <c r="U7" s="142"/>
      <c r="V7" s="142"/>
      <c r="W7" s="142"/>
    </row>
    <row r="8" spans="2:23" ht="36" customHeight="1">
      <c r="B8" s="749" t="s">
        <v>98</v>
      </c>
      <c r="C8" s="848" t="s">
        <v>183</v>
      </c>
      <c r="D8" s="544">
        <v>82584000</v>
      </c>
      <c r="E8" s="855">
        <v>72031000</v>
      </c>
      <c r="F8" s="543">
        <v>18585000</v>
      </c>
      <c r="G8" s="544">
        <v>37500000</v>
      </c>
      <c r="H8" s="544">
        <v>56000000</v>
      </c>
      <c r="I8" s="545">
        <v>77000000</v>
      </c>
      <c r="J8" s="142"/>
      <c r="K8" s="675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</row>
    <row r="9" spans="2:23" ht="36" customHeight="1">
      <c r="B9" s="209" t="s">
        <v>99</v>
      </c>
      <c r="C9" s="849" t="s">
        <v>184</v>
      </c>
      <c r="D9" s="538">
        <v>107280000</v>
      </c>
      <c r="E9" s="856">
        <v>102754257</v>
      </c>
      <c r="F9" s="537">
        <v>26660000</v>
      </c>
      <c r="G9" s="538">
        <v>53110000</v>
      </c>
      <c r="H9" s="538">
        <v>79360000</v>
      </c>
      <c r="I9" s="539">
        <v>109110000</v>
      </c>
      <c r="J9" s="142"/>
      <c r="K9" s="675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</row>
    <row r="10" spans="2:23" ht="36" customHeight="1">
      <c r="B10" s="209" t="s">
        <v>100</v>
      </c>
      <c r="C10" s="849" t="s">
        <v>185</v>
      </c>
      <c r="D10" s="538">
        <v>125280000</v>
      </c>
      <c r="E10" s="856">
        <v>119885000</v>
      </c>
      <c r="F10" s="537">
        <v>31098689</v>
      </c>
      <c r="G10" s="538">
        <v>61952629</v>
      </c>
      <c r="H10" s="538">
        <v>92573299</v>
      </c>
      <c r="I10" s="539">
        <v>127280000</v>
      </c>
      <c r="J10" s="142"/>
      <c r="K10" s="675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</row>
    <row r="11" spans="2:23" ht="36" customHeight="1">
      <c r="B11" s="209" t="s">
        <v>101</v>
      </c>
      <c r="C11" s="849" t="s">
        <v>186</v>
      </c>
      <c r="D11" s="143">
        <f aca="true" t="shared" si="0" ref="D11:I11">D12+D13</f>
        <v>152</v>
      </c>
      <c r="E11" s="722">
        <f t="shared" si="0"/>
        <v>125</v>
      </c>
      <c r="F11" s="748">
        <f t="shared" si="0"/>
        <v>126</v>
      </c>
      <c r="G11" s="143">
        <f t="shared" si="0"/>
        <v>129</v>
      </c>
      <c r="H11" s="143">
        <f t="shared" si="0"/>
        <v>127</v>
      </c>
      <c r="I11" s="236">
        <f t="shared" si="0"/>
        <v>123</v>
      </c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</row>
    <row r="12" spans="2:23" ht="36" customHeight="1">
      <c r="B12" s="209" t="s">
        <v>187</v>
      </c>
      <c r="C12" s="850" t="s">
        <v>188</v>
      </c>
      <c r="D12" s="143">
        <v>150</v>
      </c>
      <c r="E12" s="722">
        <v>123</v>
      </c>
      <c r="F12" s="244">
        <v>124</v>
      </c>
      <c r="G12" s="143">
        <v>127</v>
      </c>
      <c r="H12" s="143">
        <v>125</v>
      </c>
      <c r="I12" s="236">
        <v>121</v>
      </c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</row>
    <row r="13" spans="2:23" ht="36" customHeight="1">
      <c r="B13" s="209" t="s">
        <v>189</v>
      </c>
      <c r="C13" s="850" t="s">
        <v>190</v>
      </c>
      <c r="D13" s="143">
        <v>2</v>
      </c>
      <c r="E13" s="722">
        <v>2</v>
      </c>
      <c r="F13" s="244">
        <v>2</v>
      </c>
      <c r="G13" s="143">
        <v>2</v>
      </c>
      <c r="H13" s="143">
        <v>2</v>
      </c>
      <c r="I13" s="236">
        <v>2</v>
      </c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</row>
    <row r="14" spans="2:23" ht="36" customHeight="1">
      <c r="B14" s="209" t="s">
        <v>89</v>
      </c>
      <c r="C14" s="851" t="s">
        <v>64</v>
      </c>
      <c r="D14" s="538">
        <v>490000</v>
      </c>
      <c r="E14" s="856">
        <v>270000</v>
      </c>
      <c r="F14" s="537">
        <v>122500</v>
      </c>
      <c r="G14" s="538">
        <v>245000</v>
      </c>
      <c r="H14" s="538">
        <v>367500</v>
      </c>
      <c r="I14" s="539">
        <v>490000</v>
      </c>
      <c r="J14" s="142"/>
      <c r="K14" s="142"/>
      <c r="L14" s="142"/>
      <c r="M14" s="675"/>
      <c r="N14" s="142"/>
      <c r="O14" s="142"/>
      <c r="P14" s="142"/>
      <c r="Q14" s="142"/>
      <c r="R14" s="142"/>
      <c r="S14" s="142"/>
      <c r="T14" s="142"/>
      <c r="U14" s="142"/>
      <c r="V14" s="142"/>
      <c r="W14" s="142"/>
    </row>
    <row r="15" spans="2:23" ht="36" customHeight="1">
      <c r="B15" s="209" t="s">
        <v>90</v>
      </c>
      <c r="C15" s="851" t="s">
        <v>539</v>
      </c>
      <c r="D15" s="143">
        <v>2</v>
      </c>
      <c r="E15" s="722">
        <v>2</v>
      </c>
      <c r="F15" s="244">
        <v>2</v>
      </c>
      <c r="G15" s="143">
        <v>2</v>
      </c>
      <c r="H15" s="143">
        <v>2</v>
      </c>
      <c r="I15" s="236">
        <v>2</v>
      </c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</row>
    <row r="16" spans="2:23" ht="36" customHeight="1">
      <c r="B16" s="209" t="s">
        <v>91</v>
      </c>
      <c r="C16" s="851" t="s">
        <v>65</v>
      </c>
      <c r="D16" s="143"/>
      <c r="E16" s="722"/>
      <c r="F16" s="244"/>
      <c r="G16" s="143"/>
      <c r="H16" s="143"/>
      <c r="I16" s="236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</row>
    <row r="17" spans="2:23" ht="36" customHeight="1">
      <c r="B17" s="209" t="s">
        <v>191</v>
      </c>
      <c r="C17" s="851" t="s">
        <v>553</v>
      </c>
      <c r="D17" s="143"/>
      <c r="E17" s="722"/>
      <c r="F17" s="244"/>
      <c r="G17" s="143"/>
      <c r="H17" s="143"/>
      <c r="I17" s="236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</row>
    <row r="18" spans="2:23" ht="36" customHeight="1">
      <c r="B18" s="209" t="s">
        <v>92</v>
      </c>
      <c r="C18" s="849" t="s">
        <v>66</v>
      </c>
      <c r="D18" s="538">
        <v>13000000</v>
      </c>
      <c r="E18" s="856">
        <v>12500000</v>
      </c>
      <c r="F18" s="537">
        <v>3250000</v>
      </c>
      <c r="G18" s="538">
        <v>6500000</v>
      </c>
      <c r="H18" s="538">
        <v>9750000</v>
      </c>
      <c r="I18" s="539">
        <v>13000000</v>
      </c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</row>
    <row r="19" spans="2:23" ht="36" customHeight="1">
      <c r="B19" s="209" t="s">
        <v>93</v>
      </c>
      <c r="C19" s="852" t="s">
        <v>538</v>
      </c>
      <c r="D19" s="143">
        <v>15</v>
      </c>
      <c r="E19" s="722">
        <v>15</v>
      </c>
      <c r="F19" s="244">
        <v>15</v>
      </c>
      <c r="G19" s="143">
        <v>15</v>
      </c>
      <c r="H19" s="143">
        <v>15</v>
      </c>
      <c r="I19" s="236">
        <v>15</v>
      </c>
      <c r="J19" s="142"/>
      <c r="K19" s="675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</row>
    <row r="20" spans="2:23" ht="36" customHeight="1">
      <c r="B20" s="209" t="s">
        <v>94</v>
      </c>
      <c r="C20" s="849" t="s">
        <v>67</v>
      </c>
      <c r="D20" s="143"/>
      <c r="E20" s="722"/>
      <c r="F20" s="244"/>
      <c r="G20" s="143"/>
      <c r="H20" s="143"/>
      <c r="I20" s="236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</row>
    <row r="21" spans="2:23" ht="36" customHeight="1">
      <c r="B21" s="209" t="s">
        <v>95</v>
      </c>
      <c r="C21" s="851" t="s">
        <v>552</v>
      </c>
      <c r="D21" s="143"/>
      <c r="E21" s="722"/>
      <c r="F21" s="244"/>
      <c r="G21" s="143"/>
      <c r="H21" s="143"/>
      <c r="I21" s="236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</row>
    <row r="22" spans="2:23" ht="36" customHeight="1">
      <c r="B22" s="209" t="s">
        <v>157</v>
      </c>
      <c r="C22" s="849" t="s">
        <v>107</v>
      </c>
      <c r="D22" s="143"/>
      <c r="E22" s="722"/>
      <c r="F22" s="244"/>
      <c r="G22" s="143"/>
      <c r="H22" s="143"/>
      <c r="I22" s="236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</row>
    <row r="23" spans="2:23" ht="36" customHeight="1">
      <c r="B23" s="209" t="s">
        <v>46</v>
      </c>
      <c r="C23" s="849" t="s">
        <v>556</v>
      </c>
      <c r="D23" s="143"/>
      <c r="E23" s="722"/>
      <c r="F23" s="244"/>
      <c r="G23" s="143"/>
      <c r="H23" s="143"/>
      <c r="I23" s="236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</row>
    <row r="24" spans="2:23" ht="36" customHeight="1">
      <c r="B24" s="209" t="s">
        <v>159</v>
      </c>
      <c r="C24" s="849" t="s">
        <v>689</v>
      </c>
      <c r="D24" s="538">
        <v>1150000</v>
      </c>
      <c r="E24" s="856">
        <v>1150000</v>
      </c>
      <c r="F24" s="537">
        <v>300000</v>
      </c>
      <c r="G24" s="538">
        <v>635000</v>
      </c>
      <c r="H24" s="538">
        <v>955000</v>
      </c>
      <c r="I24" s="539">
        <v>1300000</v>
      </c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</row>
    <row r="25" spans="2:23" ht="36" customHeight="1">
      <c r="B25" s="209" t="s">
        <v>192</v>
      </c>
      <c r="C25" s="849" t="s">
        <v>688</v>
      </c>
      <c r="D25" s="143">
        <v>3</v>
      </c>
      <c r="E25" s="722">
        <v>3</v>
      </c>
      <c r="F25" s="244">
        <v>3</v>
      </c>
      <c r="G25" s="143">
        <v>3</v>
      </c>
      <c r="H25" s="143">
        <v>3</v>
      </c>
      <c r="I25" s="236">
        <v>3</v>
      </c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</row>
    <row r="26" spans="2:23" ht="36" customHeight="1">
      <c r="B26" s="209" t="s">
        <v>193</v>
      </c>
      <c r="C26" s="849" t="s">
        <v>518</v>
      </c>
      <c r="D26" s="143"/>
      <c r="E26" s="722"/>
      <c r="F26" s="244"/>
      <c r="G26" s="143"/>
      <c r="H26" s="143"/>
      <c r="I26" s="236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</row>
    <row r="27" spans="2:23" ht="36" customHeight="1">
      <c r="B27" s="209" t="s">
        <v>194</v>
      </c>
      <c r="C27" s="849" t="s">
        <v>555</v>
      </c>
      <c r="D27" s="143"/>
      <c r="E27" s="722"/>
      <c r="F27" s="244"/>
      <c r="G27" s="143"/>
      <c r="H27" s="143"/>
      <c r="I27" s="236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</row>
    <row r="28" spans="2:23" ht="36" customHeight="1">
      <c r="B28" s="209" t="s">
        <v>195</v>
      </c>
      <c r="C28" s="849" t="s">
        <v>68</v>
      </c>
      <c r="D28" s="538">
        <v>8800000</v>
      </c>
      <c r="E28" s="856">
        <v>8800000</v>
      </c>
      <c r="F28" s="537">
        <v>2750000</v>
      </c>
      <c r="G28" s="538">
        <v>5500000</v>
      </c>
      <c r="H28" s="538">
        <v>8250000</v>
      </c>
      <c r="I28" s="539">
        <v>11000000</v>
      </c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</row>
    <row r="29" spans="2:23" ht="36" customHeight="1">
      <c r="B29" s="209" t="s">
        <v>196</v>
      </c>
      <c r="C29" s="849" t="s">
        <v>49</v>
      </c>
      <c r="D29" s="538">
        <v>70000</v>
      </c>
      <c r="E29" s="856">
        <v>50000</v>
      </c>
      <c r="F29" s="537">
        <v>12500</v>
      </c>
      <c r="G29" s="538">
        <v>25000</v>
      </c>
      <c r="H29" s="538">
        <v>37500</v>
      </c>
      <c r="I29" s="539">
        <v>70000</v>
      </c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</row>
    <row r="30" spans="2:23" ht="36" customHeight="1">
      <c r="B30" s="209" t="s">
        <v>161</v>
      </c>
      <c r="C30" s="853" t="s">
        <v>50</v>
      </c>
      <c r="D30" s="538">
        <v>55000</v>
      </c>
      <c r="E30" s="856">
        <v>40000</v>
      </c>
      <c r="F30" s="537">
        <v>10000</v>
      </c>
      <c r="G30" s="538">
        <v>20000</v>
      </c>
      <c r="H30" s="538">
        <v>30000</v>
      </c>
      <c r="I30" s="539">
        <v>55000</v>
      </c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</row>
    <row r="31" spans="2:23" ht="36" customHeight="1">
      <c r="B31" s="209" t="s">
        <v>162</v>
      </c>
      <c r="C31" s="849" t="s">
        <v>69</v>
      </c>
      <c r="D31" s="538">
        <v>300000</v>
      </c>
      <c r="E31" s="856">
        <v>300000</v>
      </c>
      <c r="F31" s="537">
        <v>50000</v>
      </c>
      <c r="G31" s="537">
        <v>150000</v>
      </c>
      <c r="H31" s="537">
        <v>150000</v>
      </c>
      <c r="I31" s="539">
        <v>300000</v>
      </c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</row>
    <row r="32" spans="2:23" ht="36" customHeight="1">
      <c r="B32" s="209" t="s">
        <v>517</v>
      </c>
      <c r="C32" s="849" t="s">
        <v>733</v>
      </c>
      <c r="D32" s="143">
        <v>9</v>
      </c>
      <c r="E32" s="722">
        <v>6</v>
      </c>
      <c r="F32" s="244">
        <v>2</v>
      </c>
      <c r="G32" s="143">
        <v>3</v>
      </c>
      <c r="H32" s="143">
        <v>5</v>
      </c>
      <c r="I32" s="236">
        <v>7</v>
      </c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</row>
    <row r="33" spans="2:23" ht="36" customHeight="1">
      <c r="B33" s="209" t="s">
        <v>47</v>
      </c>
      <c r="C33" s="849" t="s">
        <v>70</v>
      </c>
      <c r="D33" s="538">
        <v>100000</v>
      </c>
      <c r="E33" s="856">
        <v>100000</v>
      </c>
      <c r="F33" s="537">
        <v>0</v>
      </c>
      <c r="G33" s="538">
        <v>0</v>
      </c>
      <c r="H33" s="538">
        <v>0</v>
      </c>
      <c r="I33" s="539">
        <v>0</v>
      </c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</row>
    <row r="34" spans="2:23" ht="36" customHeight="1">
      <c r="B34" s="209" t="s">
        <v>197</v>
      </c>
      <c r="C34" s="849" t="s">
        <v>763</v>
      </c>
      <c r="D34" s="143">
        <v>13</v>
      </c>
      <c r="E34" s="722">
        <v>13</v>
      </c>
      <c r="F34" s="244">
        <v>0</v>
      </c>
      <c r="G34" s="143">
        <v>1</v>
      </c>
      <c r="H34" s="143">
        <v>5</v>
      </c>
      <c r="I34" s="236">
        <v>9</v>
      </c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</row>
    <row r="35" spans="2:23" ht="36" customHeight="1">
      <c r="B35" s="209" t="s">
        <v>198</v>
      </c>
      <c r="C35" s="849" t="s">
        <v>71</v>
      </c>
      <c r="D35" s="538"/>
      <c r="E35" s="856"/>
      <c r="F35" s="537"/>
      <c r="G35" s="538"/>
      <c r="H35" s="538"/>
      <c r="I35" s="539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</row>
    <row r="36" spans="2:23" ht="36" customHeight="1">
      <c r="B36" s="209" t="s">
        <v>163</v>
      </c>
      <c r="C36" s="849" t="s">
        <v>72</v>
      </c>
      <c r="D36" s="538">
        <v>7000000</v>
      </c>
      <c r="E36" s="856">
        <v>6500000</v>
      </c>
      <c r="F36" s="537">
        <v>100000</v>
      </c>
      <c r="G36" s="538">
        <v>3500000</v>
      </c>
      <c r="H36" s="538">
        <v>3600000</v>
      </c>
      <c r="I36" s="539">
        <v>6800000</v>
      </c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</row>
    <row r="37" spans="2:23" ht="36" customHeight="1">
      <c r="B37" s="209" t="s">
        <v>199</v>
      </c>
      <c r="C37" s="849" t="s">
        <v>73</v>
      </c>
      <c r="D37" s="538"/>
      <c r="E37" s="856"/>
      <c r="F37" s="537"/>
      <c r="G37" s="538"/>
      <c r="H37" s="538"/>
      <c r="I37" s="539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</row>
    <row r="38" spans="2:23" ht="36" customHeight="1" thickBot="1">
      <c r="B38" s="750" t="s">
        <v>734</v>
      </c>
      <c r="C38" s="854" t="s">
        <v>74</v>
      </c>
      <c r="D38" s="541">
        <v>1100000</v>
      </c>
      <c r="E38" s="857">
        <v>500000</v>
      </c>
      <c r="F38" s="540">
        <v>200000</v>
      </c>
      <c r="G38" s="541">
        <v>400000</v>
      </c>
      <c r="H38" s="541">
        <v>600000</v>
      </c>
      <c r="I38" s="542">
        <v>1100000</v>
      </c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</row>
    <row r="39" spans="2:23" ht="15.75">
      <c r="B39" s="141"/>
      <c r="C39" s="144"/>
      <c r="D39" s="144"/>
      <c r="E39" s="144"/>
      <c r="F39" s="144"/>
      <c r="G39" s="144"/>
      <c r="H39" s="144"/>
      <c r="I39" s="144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</row>
    <row r="40" spans="2:23" ht="19.5" customHeight="1">
      <c r="B40" s="141"/>
      <c r="C40" s="993" t="s">
        <v>557</v>
      </c>
      <c r="D40" s="993"/>
      <c r="E40" s="146"/>
      <c r="F40" s="141"/>
      <c r="G40" s="141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</row>
    <row r="41" spans="2:23" ht="18.75" customHeight="1">
      <c r="B41" s="141"/>
      <c r="C41" s="992" t="s">
        <v>554</v>
      </c>
      <c r="D41" s="992"/>
      <c r="E41" s="992"/>
      <c r="F41" s="144"/>
      <c r="G41" s="144"/>
      <c r="H41" s="144"/>
      <c r="I41" s="144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</row>
    <row r="42" spans="2:23" ht="15.75">
      <c r="B42" s="141"/>
      <c r="C42" s="144"/>
      <c r="D42" s="144"/>
      <c r="E42" s="144"/>
      <c r="F42" s="144"/>
      <c r="G42" s="144"/>
      <c r="H42" s="144"/>
      <c r="I42" s="144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</row>
    <row r="43" spans="3:23" ht="24" customHeight="1">
      <c r="C43" s="145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</row>
    <row r="44" spans="2:23" ht="15.75">
      <c r="B44" s="141"/>
      <c r="C44" s="144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</row>
    <row r="45" spans="2:23" ht="15.75">
      <c r="B45" s="141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</row>
    <row r="46" spans="2:23" ht="15.75">
      <c r="B46" s="141"/>
      <c r="C46" s="142"/>
      <c r="D46" s="144"/>
      <c r="E46" s="144"/>
      <c r="F46" s="144"/>
      <c r="G46" s="144"/>
      <c r="H46" s="144"/>
      <c r="I46" s="144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</row>
    <row r="47" spans="2:23" ht="15.75">
      <c r="B47" s="141"/>
      <c r="C47" s="142"/>
      <c r="D47" s="144"/>
      <c r="E47" s="144"/>
      <c r="F47" s="144"/>
      <c r="G47" s="144"/>
      <c r="H47" s="144"/>
      <c r="I47" s="144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</row>
    <row r="48" spans="2:23" ht="15.75">
      <c r="B48" s="141"/>
      <c r="C48" s="144"/>
      <c r="D48" s="144"/>
      <c r="E48" s="144"/>
      <c r="F48" s="144"/>
      <c r="G48" s="144"/>
      <c r="H48" s="144"/>
      <c r="I48" s="144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</row>
    <row r="49" spans="2:23" ht="15.75">
      <c r="B49" s="141"/>
      <c r="C49" s="144"/>
      <c r="D49" s="144"/>
      <c r="E49" s="144"/>
      <c r="F49" s="144"/>
      <c r="G49" s="144"/>
      <c r="H49" s="144"/>
      <c r="I49" s="144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</row>
    <row r="50" spans="2:23" ht="15.75">
      <c r="B50" s="141"/>
      <c r="C50" s="144"/>
      <c r="D50" s="144"/>
      <c r="E50" s="144"/>
      <c r="F50" s="144"/>
      <c r="G50" s="144"/>
      <c r="H50" s="144"/>
      <c r="I50" s="144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</row>
    <row r="51" spans="2:15" ht="15.75">
      <c r="B51" s="141"/>
      <c r="C51" s="144"/>
      <c r="D51" s="144"/>
      <c r="E51" s="144"/>
      <c r="F51" s="144"/>
      <c r="G51" s="144"/>
      <c r="H51" s="144"/>
      <c r="I51" s="144"/>
      <c r="J51" s="142"/>
      <c r="K51" s="142"/>
      <c r="L51" s="142"/>
      <c r="M51" s="142"/>
      <c r="N51" s="142"/>
      <c r="O51" s="142"/>
    </row>
    <row r="52" spans="2:15" ht="15.75">
      <c r="B52" s="141"/>
      <c r="C52" s="144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</row>
    <row r="53" spans="2:15" ht="15.75">
      <c r="B53" s="141"/>
      <c r="C53" s="144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</row>
    <row r="54" spans="2:15" ht="15.75">
      <c r="B54" s="141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</row>
    <row r="55" spans="2:15" ht="15.75">
      <c r="B55" s="141"/>
      <c r="C55" s="142"/>
      <c r="D55" s="144"/>
      <c r="E55" s="144"/>
      <c r="F55" s="144"/>
      <c r="G55" s="144"/>
      <c r="H55" s="144"/>
      <c r="I55" s="144"/>
      <c r="J55" s="142"/>
      <c r="K55" s="142"/>
      <c r="L55" s="142"/>
      <c r="M55" s="142"/>
      <c r="N55" s="142"/>
      <c r="O55" s="142"/>
    </row>
    <row r="56" spans="2:15" ht="15.75">
      <c r="B56" s="141"/>
      <c r="C56" s="142"/>
      <c r="D56" s="144"/>
      <c r="E56" s="144"/>
      <c r="F56" s="144"/>
      <c r="G56" s="144"/>
      <c r="H56" s="144"/>
      <c r="I56" s="144"/>
      <c r="J56" s="142"/>
      <c r="K56" s="142"/>
      <c r="L56" s="142"/>
      <c r="M56" s="142"/>
      <c r="N56" s="142"/>
      <c r="O56" s="142"/>
    </row>
    <row r="57" spans="2:15" ht="15.75">
      <c r="B57" s="141"/>
      <c r="C57" s="144"/>
      <c r="D57" s="144"/>
      <c r="E57" s="144"/>
      <c r="F57" s="144"/>
      <c r="G57" s="144"/>
      <c r="H57" s="144"/>
      <c r="I57" s="144"/>
      <c r="J57" s="142"/>
      <c r="K57" s="142"/>
      <c r="L57" s="142"/>
      <c r="M57" s="142"/>
      <c r="N57" s="142"/>
      <c r="O57" s="142"/>
    </row>
    <row r="58" spans="2:15" ht="15.75">
      <c r="B58" s="141"/>
      <c r="C58" s="144"/>
      <c r="D58" s="144"/>
      <c r="E58" s="144"/>
      <c r="F58" s="144"/>
      <c r="G58" s="144"/>
      <c r="H58" s="144"/>
      <c r="I58" s="144"/>
      <c r="J58" s="142"/>
      <c r="K58" s="142"/>
      <c r="L58" s="142"/>
      <c r="M58" s="142"/>
      <c r="N58" s="142"/>
      <c r="O58" s="142"/>
    </row>
    <row r="59" spans="2:15" ht="15.75">
      <c r="B59" s="141"/>
      <c r="C59" s="144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</row>
    <row r="60" spans="2:15" ht="15.75">
      <c r="B60" s="141"/>
      <c r="C60" s="144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</row>
    <row r="61" spans="2:15" ht="15.75"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</row>
    <row r="62" spans="2:15" ht="15.75"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</row>
    <row r="63" spans="2:15" ht="15.75"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</row>
    <row r="64" spans="2:15" ht="15.75"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</row>
    <row r="65" spans="2:15" ht="15.75"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</row>
    <row r="66" spans="2:15" ht="15.75"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</row>
    <row r="67" spans="2:15" ht="15.75"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</row>
    <row r="68" spans="2:15" ht="15.75"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</row>
    <row r="69" spans="2:15" ht="15.75"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</row>
    <row r="70" spans="2:15" ht="15.75"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</row>
    <row r="71" spans="2:15" ht="15.75"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</row>
    <row r="72" spans="2:15" ht="15.75"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</row>
    <row r="73" spans="2:15" ht="15.75"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</row>
    <row r="74" spans="2:15" ht="15.75"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</row>
    <row r="75" spans="2:15" ht="15.75"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</row>
    <row r="76" spans="2:15" ht="15.75"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</row>
    <row r="77" spans="2:15" ht="15.75"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</row>
    <row r="78" spans="2:15" ht="15.75"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</row>
    <row r="79" spans="2:15" ht="15.75"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</row>
    <row r="80" spans="2:15" ht="15.75"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</row>
    <row r="81" spans="2:15" ht="15.75"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</row>
    <row r="82" spans="2:15" ht="15.75"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</row>
    <row r="83" spans="2:15" ht="15.75"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</row>
    <row r="84" spans="2:15" ht="15.75"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</row>
    <row r="85" spans="2:15" ht="15.75"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</row>
    <row r="86" spans="2:15" ht="15.75"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</row>
    <row r="87" spans="2:15" ht="15.75"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</row>
    <row r="88" spans="2:15" ht="15.75"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</row>
    <row r="89" spans="2:15" ht="15.75">
      <c r="B89" s="142"/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</row>
    <row r="90" spans="2:15" ht="15.75"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</row>
    <row r="91" spans="2:15" ht="15.75"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</row>
    <row r="92" spans="2:15" ht="15.75"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</row>
    <row r="93" spans="2:15" ht="15.75"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</row>
    <row r="94" spans="2:15" ht="15.75">
      <c r="B94" s="142"/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</row>
    <row r="95" spans="2:15" ht="15.75">
      <c r="B95" s="142"/>
      <c r="C95" s="142"/>
      <c r="J95" s="142"/>
      <c r="K95" s="142"/>
      <c r="L95" s="142"/>
      <c r="M95" s="142"/>
      <c r="N95" s="142"/>
      <c r="O95" s="142"/>
    </row>
    <row r="96" spans="2:15" ht="15.75">
      <c r="B96" s="142"/>
      <c r="C96" s="142"/>
      <c r="J96" s="142"/>
      <c r="K96" s="142"/>
      <c r="L96" s="142"/>
      <c r="M96" s="142"/>
      <c r="N96" s="142"/>
      <c r="O96" s="142"/>
    </row>
  </sheetData>
  <sheetProtection/>
  <mergeCells count="21">
    <mergeCell ref="S6:S7"/>
    <mergeCell ref="H6:H7"/>
    <mergeCell ref="I6:I7"/>
    <mergeCell ref="J6:J7"/>
    <mergeCell ref="K6:K7"/>
    <mergeCell ref="G6:G7"/>
    <mergeCell ref="B4:I4"/>
    <mergeCell ref="F6:F7"/>
    <mergeCell ref="E6:E7"/>
    <mergeCell ref="N6:N7"/>
    <mergeCell ref="B6:B7"/>
    <mergeCell ref="R6:R7"/>
    <mergeCell ref="C6:C7"/>
    <mergeCell ref="O6:O7"/>
    <mergeCell ref="L6:L7"/>
    <mergeCell ref="M6:M7"/>
    <mergeCell ref="C41:E41"/>
    <mergeCell ref="C40:D40"/>
    <mergeCell ref="P6:P7"/>
    <mergeCell ref="D6:D7"/>
    <mergeCell ref="Q6:Q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scale="45" r:id="rId1"/>
  <colBreaks count="1" manualBreakCount="1">
    <brk id="11" max="65535" man="1"/>
  </colBreaks>
  <ignoredErrors>
    <ignoredError sqref="B8:B31 B32:B3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B1:H33"/>
  <sheetViews>
    <sheetView showGridLines="0" zoomScalePageLayoutView="0" workbookViewId="0" topLeftCell="A1">
      <selection activeCell="H1" sqref="H1"/>
    </sheetView>
  </sheetViews>
  <sheetFormatPr defaultColWidth="9.140625" defaultRowHeight="12.75"/>
  <cols>
    <col min="3" max="3" width="38.28125" style="0" customWidth="1"/>
    <col min="4" max="7" width="15.7109375" style="0" customWidth="1"/>
    <col min="8" max="8" width="26.57421875" style="0" customWidth="1"/>
  </cols>
  <sheetData>
    <row r="1" ht="15.75">
      <c r="H1" s="11" t="s">
        <v>926</v>
      </c>
    </row>
    <row r="2" spans="2:8" ht="15">
      <c r="B2" s="34"/>
      <c r="C2" s="34"/>
      <c r="D2" s="34"/>
      <c r="E2" s="34"/>
      <c r="F2" s="34"/>
      <c r="G2" s="34"/>
      <c r="H2" s="34"/>
    </row>
    <row r="3" spans="2:8" ht="18.75" customHeight="1">
      <c r="B3" s="1012" t="s">
        <v>889</v>
      </c>
      <c r="C3" s="1013"/>
      <c r="D3" s="1013"/>
      <c r="E3" s="1013"/>
      <c r="F3" s="1013"/>
      <c r="G3" s="1013"/>
      <c r="H3" s="1013"/>
    </row>
    <row r="4" spans="2:8" ht="18.75" customHeight="1">
      <c r="B4" s="1013"/>
      <c r="C4" s="1013"/>
      <c r="D4" s="1013"/>
      <c r="E4" s="1013"/>
      <c r="F4" s="1013"/>
      <c r="G4" s="1013"/>
      <c r="H4" s="1013"/>
    </row>
    <row r="5" ht="13.5" thickBot="1"/>
    <row r="6" spans="2:8" ht="12.75">
      <c r="B6" s="1016" t="s">
        <v>2</v>
      </c>
      <c r="C6" s="1007" t="s">
        <v>762</v>
      </c>
      <c r="D6" s="1007" t="s">
        <v>520</v>
      </c>
      <c r="E6" s="1007" t="s">
        <v>690</v>
      </c>
      <c r="F6" s="1007" t="s">
        <v>521</v>
      </c>
      <c r="G6" s="1007" t="s">
        <v>522</v>
      </c>
      <c r="H6" s="1007" t="s">
        <v>523</v>
      </c>
    </row>
    <row r="7" spans="2:8" ht="31.5" customHeight="1" thickBot="1">
      <c r="B7" s="1017"/>
      <c r="C7" s="1008"/>
      <c r="D7" s="1008"/>
      <c r="E7" s="1008"/>
      <c r="F7" s="1008" t="s">
        <v>521</v>
      </c>
      <c r="G7" s="1008" t="s">
        <v>522</v>
      </c>
      <c r="H7" s="1008" t="s">
        <v>523</v>
      </c>
    </row>
    <row r="8" spans="2:8" ht="15" customHeight="1">
      <c r="B8" s="237">
        <v>1</v>
      </c>
      <c r="C8" s="240" t="s">
        <v>771</v>
      </c>
      <c r="D8" s="240">
        <v>7</v>
      </c>
      <c r="E8" s="240">
        <v>7</v>
      </c>
      <c r="F8" s="240">
        <v>7</v>
      </c>
      <c r="G8" s="240">
        <v>7</v>
      </c>
      <c r="H8" s="240">
        <v>0</v>
      </c>
    </row>
    <row r="9" spans="2:8" ht="30.75" customHeight="1">
      <c r="B9" s="238">
        <v>2</v>
      </c>
      <c r="C9" s="547" t="s">
        <v>783</v>
      </c>
      <c r="D9" s="241">
        <v>10</v>
      </c>
      <c r="E9" s="241">
        <v>17</v>
      </c>
      <c r="F9" s="241">
        <v>15</v>
      </c>
      <c r="G9" s="241">
        <v>15</v>
      </c>
      <c r="H9" s="241">
        <v>0</v>
      </c>
    </row>
    <row r="10" spans="2:8" ht="25.5" customHeight="1">
      <c r="B10" s="238">
        <v>3</v>
      </c>
      <c r="C10" s="547" t="s">
        <v>782</v>
      </c>
      <c r="D10" s="241">
        <v>5</v>
      </c>
      <c r="E10" s="241">
        <v>10</v>
      </c>
      <c r="F10" s="241">
        <v>7</v>
      </c>
      <c r="G10" s="241">
        <v>7</v>
      </c>
      <c r="H10" s="241">
        <v>0</v>
      </c>
    </row>
    <row r="11" spans="2:8" ht="15" customHeight="1">
      <c r="B11" s="238">
        <v>4</v>
      </c>
      <c r="C11" s="241" t="s">
        <v>772</v>
      </c>
      <c r="D11" s="241">
        <v>4</v>
      </c>
      <c r="E11" s="241">
        <v>4</v>
      </c>
      <c r="F11" s="241">
        <v>4</v>
      </c>
      <c r="G11" s="241">
        <v>4</v>
      </c>
      <c r="H11" s="241">
        <v>0</v>
      </c>
    </row>
    <row r="12" spans="2:8" ht="15" customHeight="1">
      <c r="B12" s="238">
        <v>5</v>
      </c>
      <c r="C12" s="241" t="s">
        <v>773</v>
      </c>
      <c r="D12" s="241">
        <v>2</v>
      </c>
      <c r="E12" s="241">
        <v>2</v>
      </c>
      <c r="F12" s="241">
        <v>2</v>
      </c>
      <c r="G12" s="241">
        <v>2</v>
      </c>
      <c r="H12" s="241">
        <v>0</v>
      </c>
    </row>
    <row r="13" spans="2:8" ht="33.75" customHeight="1">
      <c r="B13" s="238">
        <v>6</v>
      </c>
      <c r="C13" s="547" t="s">
        <v>774</v>
      </c>
      <c r="D13" s="241">
        <v>6</v>
      </c>
      <c r="E13" s="241">
        <v>16</v>
      </c>
      <c r="F13" s="241">
        <v>14</v>
      </c>
      <c r="G13" s="241">
        <v>14</v>
      </c>
      <c r="H13" s="241">
        <v>0</v>
      </c>
    </row>
    <row r="14" spans="2:8" ht="15" customHeight="1">
      <c r="B14" s="238">
        <v>7</v>
      </c>
      <c r="C14" s="241" t="s">
        <v>775</v>
      </c>
      <c r="D14" s="241">
        <v>1</v>
      </c>
      <c r="E14" s="241">
        <v>1</v>
      </c>
      <c r="F14" s="241">
        <v>1</v>
      </c>
      <c r="G14" s="241">
        <v>1</v>
      </c>
      <c r="H14" s="241">
        <v>0</v>
      </c>
    </row>
    <row r="15" spans="2:8" ht="30" customHeight="1">
      <c r="B15" s="238">
        <v>8</v>
      </c>
      <c r="C15" s="547" t="s">
        <v>776</v>
      </c>
      <c r="D15" s="241">
        <v>6</v>
      </c>
      <c r="E15" s="241">
        <v>10</v>
      </c>
      <c r="F15" s="241">
        <v>10</v>
      </c>
      <c r="G15" s="241">
        <v>10</v>
      </c>
      <c r="H15" s="241">
        <v>0</v>
      </c>
    </row>
    <row r="16" spans="2:8" ht="15" customHeight="1">
      <c r="B16" s="238">
        <v>9</v>
      </c>
      <c r="C16" s="241" t="s">
        <v>777</v>
      </c>
      <c r="D16" s="241">
        <v>1</v>
      </c>
      <c r="E16" s="241">
        <v>1</v>
      </c>
      <c r="F16" s="241">
        <v>0</v>
      </c>
      <c r="G16" s="241">
        <v>0</v>
      </c>
      <c r="H16" s="241">
        <v>0</v>
      </c>
    </row>
    <row r="17" spans="2:8" ht="28.5" customHeight="1">
      <c r="B17" s="238">
        <v>10</v>
      </c>
      <c r="C17" s="547" t="s">
        <v>778</v>
      </c>
      <c r="D17" s="241">
        <v>2</v>
      </c>
      <c r="E17" s="241">
        <v>8</v>
      </c>
      <c r="F17" s="241">
        <v>5</v>
      </c>
      <c r="G17" s="241">
        <v>5</v>
      </c>
      <c r="H17" s="241">
        <v>0</v>
      </c>
    </row>
    <row r="18" spans="2:8" ht="28.5" customHeight="1">
      <c r="B18" s="238">
        <v>11</v>
      </c>
      <c r="C18" s="547" t="s">
        <v>779</v>
      </c>
      <c r="D18" s="241">
        <v>3</v>
      </c>
      <c r="E18" s="241">
        <v>17</v>
      </c>
      <c r="F18" s="241">
        <v>13</v>
      </c>
      <c r="G18" s="241">
        <v>12</v>
      </c>
      <c r="H18" s="241">
        <v>1</v>
      </c>
    </row>
    <row r="19" spans="2:8" ht="28.5" customHeight="1">
      <c r="B19" s="238">
        <v>12</v>
      </c>
      <c r="C19" s="547" t="s">
        <v>780</v>
      </c>
      <c r="D19" s="241">
        <v>7</v>
      </c>
      <c r="E19" s="241">
        <v>15</v>
      </c>
      <c r="F19" s="241">
        <v>14</v>
      </c>
      <c r="G19" s="241">
        <v>13</v>
      </c>
      <c r="H19" s="241">
        <v>1</v>
      </c>
    </row>
    <row r="20" spans="2:8" ht="27.75" customHeight="1">
      <c r="B20" s="238">
        <v>13</v>
      </c>
      <c r="C20" s="547" t="s">
        <v>781</v>
      </c>
      <c r="D20" s="241">
        <v>4</v>
      </c>
      <c r="E20" s="241">
        <v>5</v>
      </c>
      <c r="F20" s="241">
        <v>3</v>
      </c>
      <c r="G20" s="241">
        <v>3</v>
      </c>
      <c r="H20" s="241">
        <v>0</v>
      </c>
    </row>
    <row r="21" spans="2:8" ht="15" customHeight="1">
      <c r="B21" s="238">
        <v>14</v>
      </c>
      <c r="C21" s="241" t="s">
        <v>784</v>
      </c>
      <c r="D21" s="241">
        <v>5</v>
      </c>
      <c r="E21" s="241">
        <v>16</v>
      </c>
      <c r="F21" s="241">
        <v>13</v>
      </c>
      <c r="G21" s="241">
        <v>13</v>
      </c>
      <c r="H21" s="241">
        <v>0</v>
      </c>
    </row>
    <row r="22" spans="2:8" ht="15" customHeight="1">
      <c r="B22" s="238">
        <v>15</v>
      </c>
      <c r="C22" s="241" t="s">
        <v>785</v>
      </c>
      <c r="D22" s="241">
        <v>9</v>
      </c>
      <c r="E22" s="241">
        <v>16</v>
      </c>
      <c r="F22" s="241">
        <v>12</v>
      </c>
      <c r="G22" s="241">
        <v>12</v>
      </c>
      <c r="H22" s="241">
        <v>0</v>
      </c>
    </row>
    <row r="23" spans="2:8" ht="15" customHeight="1">
      <c r="B23" s="238">
        <v>16</v>
      </c>
      <c r="C23" s="241" t="s">
        <v>786</v>
      </c>
      <c r="D23" s="241">
        <v>5</v>
      </c>
      <c r="E23" s="241">
        <v>5</v>
      </c>
      <c r="F23" s="241">
        <v>4</v>
      </c>
      <c r="G23" s="241">
        <v>4</v>
      </c>
      <c r="H23" s="241">
        <v>0</v>
      </c>
    </row>
    <row r="24" spans="2:8" ht="15" customHeight="1">
      <c r="B24" s="238">
        <v>17</v>
      </c>
      <c r="C24" s="241" t="s">
        <v>787</v>
      </c>
      <c r="D24" s="241">
        <v>2</v>
      </c>
      <c r="E24" s="241">
        <v>2</v>
      </c>
      <c r="F24" s="241">
        <v>1</v>
      </c>
      <c r="G24" s="241">
        <v>1</v>
      </c>
      <c r="H24" s="241">
        <v>0</v>
      </c>
    </row>
    <row r="25" spans="2:8" ht="15" customHeight="1">
      <c r="B25" s="238">
        <v>18</v>
      </c>
      <c r="C25" s="241"/>
      <c r="D25" s="241"/>
      <c r="E25" s="241"/>
      <c r="F25" s="241"/>
      <c r="G25" s="241"/>
      <c r="H25" s="241"/>
    </row>
    <row r="26" spans="2:8" ht="15" customHeight="1">
      <c r="B26" s="238">
        <v>19</v>
      </c>
      <c r="C26" s="241"/>
      <c r="D26" s="241"/>
      <c r="E26" s="241"/>
      <c r="F26" s="241"/>
      <c r="G26" s="241"/>
      <c r="H26" s="241"/>
    </row>
    <row r="27" spans="2:8" ht="15" customHeight="1">
      <c r="B27" s="238">
        <v>20</v>
      </c>
      <c r="C27" s="241"/>
      <c r="D27" s="241"/>
      <c r="E27" s="241"/>
      <c r="F27" s="241"/>
      <c r="G27" s="241"/>
      <c r="H27" s="241"/>
    </row>
    <row r="28" spans="2:8" ht="15" customHeight="1">
      <c r="B28" s="238">
        <v>21</v>
      </c>
      <c r="C28" s="241"/>
      <c r="D28" s="241"/>
      <c r="E28" s="241"/>
      <c r="F28" s="241"/>
      <c r="G28" s="241"/>
      <c r="H28" s="241"/>
    </row>
    <row r="29" spans="2:8" ht="15" customHeight="1" thickBot="1">
      <c r="B29" s="239" t="s">
        <v>691</v>
      </c>
      <c r="C29" s="242"/>
      <c r="D29" s="242"/>
      <c r="E29" s="242"/>
      <c r="F29" s="242"/>
      <c r="G29" s="242"/>
      <c r="H29" s="242"/>
    </row>
    <row r="30" spans="2:8" ht="15" customHeight="1" thickBot="1">
      <c r="B30" s="1014" t="s">
        <v>524</v>
      </c>
      <c r="C30" s="1015"/>
      <c r="D30" s="243">
        <f>SUM(D8:D29)</f>
        <v>79</v>
      </c>
      <c r="E30" s="243">
        <f>SUM(E8:E29)</f>
        <v>152</v>
      </c>
      <c r="F30" s="243">
        <f>SUM(F8:F29)</f>
        <v>125</v>
      </c>
      <c r="G30" s="243">
        <f>SUM(G8:G29)</f>
        <v>123</v>
      </c>
      <c r="H30" s="243">
        <f>SUM(H8:H29)</f>
        <v>2</v>
      </c>
    </row>
    <row r="31" spans="2:8" ht="12.75">
      <c r="B31" s="1009"/>
      <c r="C31" s="1009"/>
      <c r="D31" s="1009"/>
      <c r="E31" s="1009"/>
      <c r="F31" s="1009"/>
      <c r="G31" s="1009"/>
      <c r="H31" s="1009"/>
    </row>
    <row r="32" spans="2:8" ht="12.75">
      <c r="B32" s="1010" t="s">
        <v>837</v>
      </c>
      <c r="C32" s="1010"/>
      <c r="D32" s="1010"/>
      <c r="E32" s="1010"/>
      <c r="F32" s="1010"/>
      <c r="G32" s="1010"/>
      <c r="H32" s="1010"/>
    </row>
    <row r="33" spans="2:8" ht="12.75">
      <c r="B33" s="1011" t="s">
        <v>838</v>
      </c>
      <c r="C33" s="1011"/>
      <c r="D33" s="1011"/>
      <c r="E33" s="1011"/>
      <c r="F33" s="1011"/>
      <c r="G33" s="1011"/>
      <c r="H33" s="1011"/>
    </row>
  </sheetData>
  <sheetProtection/>
  <mergeCells count="12">
    <mergeCell ref="F6:F7"/>
    <mergeCell ref="G6:G7"/>
    <mergeCell ref="H6:H7"/>
    <mergeCell ref="E6:E7"/>
    <mergeCell ref="B31:H31"/>
    <mergeCell ref="B32:H32"/>
    <mergeCell ref="B33:H33"/>
    <mergeCell ref="B3:H4"/>
    <mergeCell ref="B30:C30"/>
    <mergeCell ref="B6:B7"/>
    <mergeCell ref="C6:C7"/>
    <mergeCell ref="D6:D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B2:O35"/>
  <sheetViews>
    <sheetView showGridLines="0" zoomScale="85" zoomScaleNormal="85" zoomScalePageLayoutView="0" workbookViewId="0" topLeftCell="A1">
      <selection activeCell="L2" sqref="L2"/>
    </sheetView>
  </sheetViews>
  <sheetFormatPr defaultColWidth="9.140625" defaultRowHeight="12.75"/>
  <cols>
    <col min="1" max="1" width="9.140625" style="14" customWidth="1"/>
    <col min="2" max="2" width="8.28125" style="14" customWidth="1"/>
    <col min="3" max="3" width="14.8515625" style="14" customWidth="1"/>
    <col min="4" max="7" width="14.28125" style="14" customWidth="1"/>
    <col min="8" max="8" width="10.7109375" style="14" customWidth="1"/>
    <col min="9" max="9" width="8.00390625" style="14" customWidth="1"/>
    <col min="10" max="10" width="20.140625" style="14" customWidth="1"/>
    <col min="11" max="13" width="14.28125" style="14" customWidth="1"/>
    <col min="14" max="16384" width="9.140625" style="14" customWidth="1"/>
  </cols>
  <sheetData>
    <row r="2" ht="15.75">
      <c r="L2" s="760" t="s">
        <v>710</v>
      </c>
    </row>
    <row r="5" spans="2:13" ht="15.75" customHeight="1">
      <c r="B5" s="1020" t="s">
        <v>0</v>
      </c>
      <c r="C5" s="1020"/>
      <c r="D5" s="1020"/>
      <c r="E5" s="1020"/>
      <c r="F5" s="1020"/>
      <c r="G5" s="1020"/>
      <c r="H5" s="115"/>
      <c r="I5" s="1020" t="s">
        <v>1</v>
      </c>
      <c r="J5" s="1020"/>
      <c r="K5" s="1020"/>
      <c r="L5" s="1020"/>
      <c r="M5" s="115"/>
    </row>
    <row r="6" spans="2:13" ht="15.75" customHeight="1" thickBot="1">
      <c r="B6" s="222"/>
      <c r="C6" s="222"/>
      <c r="D6" s="222"/>
      <c r="E6" s="222"/>
      <c r="F6" s="222"/>
      <c r="G6" s="222"/>
      <c r="H6" s="115"/>
      <c r="I6" s="226"/>
      <c r="J6" s="226"/>
      <c r="K6" s="226"/>
      <c r="L6" s="226"/>
      <c r="M6" s="115"/>
    </row>
    <row r="7" spans="2:13" ht="23.25" customHeight="1" thickBot="1">
      <c r="B7" s="1025" t="s">
        <v>2</v>
      </c>
      <c r="C7" s="1023" t="s">
        <v>77</v>
      </c>
      <c r="D7" s="1027" t="s">
        <v>700</v>
      </c>
      <c r="E7" s="1027"/>
      <c r="F7" s="1018" t="s">
        <v>701</v>
      </c>
      <c r="G7" s="1019"/>
      <c r="H7" s="225"/>
      <c r="I7" s="1025" t="s">
        <v>2</v>
      </c>
      <c r="J7" s="1023" t="s">
        <v>77</v>
      </c>
      <c r="K7" s="1023" t="s">
        <v>841</v>
      </c>
      <c r="L7" s="1030" t="s">
        <v>891</v>
      </c>
      <c r="M7" s="116"/>
    </row>
    <row r="8" spans="2:13" ht="40.5" customHeight="1" thickBot="1">
      <c r="B8" s="1026"/>
      <c r="C8" s="1024"/>
      <c r="D8" s="728" t="s">
        <v>840</v>
      </c>
      <c r="E8" s="746" t="s">
        <v>890</v>
      </c>
      <c r="F8" s="729" t="s">
        <v>840</v>
      </c>
      <c r="G8" s="746" t="s">
        <v>890</v>
      </c>
      <c r="H8" s="225"/>
      <c r="I8" s="1026"/>
      <c r="J8" s="1024"/>
      <c r="K8" s="1024"/>
      <c r="L8" s="1031"/>
      <c r="M8" s="116"/>
    </row>
    <row r="9" spans="2:13" ht="30" customHeight="1">
      <c r="B9" s="224">
        <v>1</v>
      </c>
      <c r="C9" s="227" t="s">
        <v>3</v>
      </c>
      <c r="D9" s="620">
        <v>13</v>
      </c>
      <c r="E9" s="620">
        <v>13</v>
      </c>
      <c r="F9" s="620">
        <v>3</v>
      </c>
      <c r="G9" s="272">
        <v>3</v>
      </c>
      <c r="H9" s="225"/>
      <c r="I9" s="224">
        <v>1</v>
      </c>
      <c r="J9" s="227" t="s">
        <v>4</v>
      </c>
      <c r="K9" s="620">
        <v>18</v>
      </c>
      <c r="L9" s="620">
        <v>18</v>
      </c>
      <c r="M9" s="116"/>
    </row>
    <row r="10" spans="2:13" ht="30" customHeight="1">
      <c r="B10" s="119">
        <v>2</v>
      </c>
      <c r="C10" s="24" t="s">
        <v>6</v>
      </c>
      <c r="D10" s="230">
        <v>11</v>
      </c>
      <c r="E10" s="230">
        <v>11</v>
      </c>
      <c r="F10" s="230"/>
      <c r="G10" s="294"/>
      <c r="H10" s="116"/>
      <c r="I10" s="119">
        <v>2</v>
      </c>
      <c r="J10" s="24" t="s">
        <v>573</v>
      </c>
      <c r="K10" s="230">
        <v>27</v>
      </c>
      <c r="L10" s="230">
        <v>27</v>
      </c>
      <c r="M10" s="116"/>
    </row>
    <row r="11" spans="2:13" ht="30" customHeight="1">
      <c r="B11" s="119">
        <v>3</v>
      </c>
      <c r="C11" s="24" t="s">
        <v>8</v>
      </c>
      <c r="D11" s="230">
        <v>2</v>
      </c>
      <c r="E11" s="230">
        <v>2</v>
      </c>
      <c r="F11" s="230"/>
      <c r="G11" s="232"/>
      <c r="H11" s="116"/>
      <c r="I11" s="119">
        <v>3</v>
      </c>
      <c r="J11" s="24" t="s">
        <v>9</v>
      </c>
      <c r="K11" s="230">
        <v>44</v>
      </c>
      <c r="L11" s="230">
        <v>44</v>
      </c>
      <c r="M11" s="116"/>
    </row>
    <row r="12" spans="2:13" ht="30" customHeight="1">
      <c r="B12" s="119">
        <v>4</v>
      </c>
      <c r="C12" s="24" t="s">
        <v>11</v>
      </c>
      <c r="D12" s="230">
        <v>41</v>
      </c>
      <c r="E12" s="230">
        <v>41</v>
      </c>
      <c r="F12" s="230"/>
      <c r="G12" s="268"/>
      <c r="H12" s="116"/>
      <c r="I12" s="119">
        <v>4</v>
      </c>
      <c r="J12" s="24" t="s">
        <v>12</v>
      </c>
      <c r="K12" s="230">
        <v>27</v>
      </c>
      <c r="L12" s="230">
        <v>27</v>
      </c>
      <c r="M12" s="116"/>
    </row>
    <row r="13" spans="2:13" ht="30" customHeight="1" thickBot="1">
      <c r="B13" s="119">
        <v>5</v>
      </c>
      <c r="C13" s="24" t="s">
        <v>14</v>
      </c>
      <c r="D13" s="230">
        <v>32</v>
      </c>
      <c r="E13" s="230">
        <v>32</v>
      </c>
      <c r="F13" s="230"/>
      <c r="G13" s="296"/>
      <c r="H13" s="116"/>
      <c r="I13" s="120">
        <v>5</v>
      </c>
      <c r="J13" s="28" t="s">
        <v>692</v>
      </c>
      <c r="K13" s="233">
        <v>9</v>
      </c>
      <c r="L13" s="233">
        <v>9</v>
      </c>
      <c r="M13" s="116"/>
    </row>
    <row r="14" spans="2:13" ht="30" customHeight="1" thickBot="1">
      <c r="B14" s="119">
        <v>6</v>
      </c>
      <c r="C14" s="24" t="s">
        <v>16</v>
      </c>
      <c r="D14" s="230">
        <v>24</v>
      </c>
      <c r="E14" s="230">
        <v>24</v>
      </c>
      <c r="F14" s="230"/>
      <c r="G14" s="296"/>
      <c r="H14" s="116"/>
      <c r="I14" s="1021" t="s">
        <v>21</v>
      </c>
      <c r="J14" s="1022"/>
      <c r="K14" s="298">
        <f>K9+K10+K11+K12+K13</f>
        <v>125</v>
      </c>
      <c r="L14" s="298">
        <f>L9+L10+L11+L12+L13</f>
        <v>125</v>
      </c>
      <c r="M14" s="116"/>
    </row>
    <row r="15" spans="2:13" ht="30" customHeight="1" thickBot="1">
      <c r="B15" s="120">
        <v>7</v>
      </c>
      <c r="C15" s="28" t="s">
        <v>18</v>
      </c>
      <c r="D15" s="233">
        <v>2</v>
      </c>
      <c r="E15" s="233">
        <v>2</v>
      </c>
      <c r="F15" s="233"/>
      <c r="G15" s="276"/>
      <c r="H15" s="116"/>
      <c r="I15" s="1021" t="s">
        <v>19</v>
      </c>
      <c r="J15" s="1022"/>
      <c r="K15" s="745">
        <v>47.09</v>
      </c>
      <c r="L15" s="745">
        <v>47.09</v>
      </c>
      <c r="M15" s="116"/>
    </row>
    <row r="16" spans="2:13" ht="30" customHeight="1" thickBot="1">
      <c r="B16" s="1021" t="s">
        <v>21</v>
      </c>
      <c r="C16" s="1022"/>
      <c r="D16" s="298">
        <f>D9+D10+D11+D12+D13+D14+D15</f>
        <v>125</v>
      </c>
      <c r="E16" s="298">
        <f>E9+E10+E11+E12+E13+E14+E15</f>
        <v>125</v>
      </c>
      <c r="F16" s="298">
        <f>F9+F10+F11+F12+F13+F14+F15</f>
        <v>3</v>
      </c>
      <c r="G16" s="274">
        <f>G9+G10+G11+G12+G13+G14+G15</f>
        <v>3</v>
      </c>
      <c r="H16" s="45"/>
      <c r="I16" s="216"/>
      <c r="J16" s="124"/>
      <c r="K16" s="45"/>
      <c r="L16" s="45"/>
      <c r="M16" s="116"/>
    </row>
    <row r="17" spans="2:13" ht="21.75" customHeight="1">
      <c r="B17" s="216"/>
      <c r="C17" s="124"/>
      <c r="D17" s="45"/>
      <c r="E17" s="45"/>
      <c r="F17" s="45"/>
      <c r="G17" s="45"/>
      <c r="H17" s="45"/>
      <c r="I17" s="45"/>
      <c r="J17" s="124"/>
      <c r="K17" s="45"/>
      <c r="L17" s="45"/>
      <c r="M17" s="116"/>
    </row>
    <row r="18" spans="3:13" ht="15.75">
      <c r="C18" s="33"/>
      <c r="D18" s="116"/>
      <c r="E18" s="116"/>
      <c r="F18" s="116"/>
      <c r="G18" s="116"/>
      <c r="H18" s="45"/>
      <c r="I18" s="45"/>
      <c r="J18" s="45"/>
      <c r="K18" s="45"/>
      <c r="L18" s="45"/>
      <c r="M18" s="116"/>
    </row>
    <row r="19" spans="2:13" ht="18.75" customHeight="1">
      <c r="B19" s="1032" t="s">
        <v>516</v>
      </c>
      <c r="C19" s="1032"/>
      <c r="D19" s="1032"/>
      <c r="E19" s="1032"/>
      <c r="F19" s="1032"/>
      <c r="G19" s="1032"/>
      <c r="H19" s="116"/>
      <c r="I19" s="1020" t="s">
        <v>558</v>
      </c>
      <c r="J19" s="1020"/>
      <c r="K19" s="1020"/>
      <c r="L19" s="1020"/>
      <c r="M19" s="116"/>
    </row>
    <row r="20" spans="6:13" ht="18.75" customHeight="1" thickBot="1">
      <c r="F20" s="223"/>
      <c r="G20" s="223"/>
      <c r="M20" s="127"/>
    </row>
    <row r="21" spans="2:13" ht="25.5" customHeight="1" thickBot="1">
      <c r="B21" s="1025" t="s">
        <v>2</v>
      </c>
      <c r="C21" s="1023" t="s">
        <v>77</v>
      </c>
      <c r="D21" s="1027" t="s">
        <v>700</v>
      </c>
      <c r="E21" s="1027"/>
      <c r="F21" s="1018" t="s">
        <v>701</v>
      </c>
      <c r="G21" s="1019"/>
      <c r="I21" s="1025" t="s">
        <v>2</v>
      </c>
      <c r="J21" s="1028" t="s">
        <v>77</v>
      </c>
      <c r="K21" s="1028" t="s">
        <v>841</v>
      </c>
      <c r="L21" s="1030" t="s">
        <v>891</v>
      </c>
      <c r="M21" s="211"/>
    </row>
    <row r="22" spans="2:12" ht="32.25" thickBot="1">
      <c r="B22" s="1026"/>
      <c r="C22" s="1024"/>
      <c r="D22" s="728" t="s">
        <v>840</v>
      </c>
      <c r="E22" s="746" t="s">
        <v>890</v>
      </c>
      <c r="F22" s="747" t="s">
        <v>840</v>
      </c>
      <c r="G22" s="730" t="s">
        <v>890</v>
      </c>
      <c r="I22" s="1026"/>
      <c r="J22" s="1029"/>
      <c r="K22" s="1029"/>
      <c r="L22" s="1031"/>
    </row>
    <row r="23" spans="2:13" ht="30" customHeight="1">
      <c r="B23" s="224">
        <v>1</v>
      </c>
      <c r="C23" s="227" t="s">
        <v>574</v>
      </c>
      <c r="D23" s="620">
        <v>97</v>
      </c>
      <c r="E23" s="620">
        <v>97</v>
      </c>
      <c r="F23" s="620">
        <v>1</v>
      </c>
      <c r="G23" s="299"/>
      <c r="I23" s="224">
        <v>1</v>
      </c>
      <c r="J23" s="227" t="s">
        <v>5</v>
      </c>
      <c r="K23" s="620">
        <v>12</v>
      </c>
      <c r="L23" s="620">
        <v>12</v>
      </c>
      <c r="M23" s="27"/>
    </row>
    <row r="24" spans="2:13" ht="30" customHeight="1" thickBot="1">
      <c r="B24" s="120">
        <v>2</v>
      </c>
      <c r="C24" s="28" t="s">
        <v>575</v>
      </c>
      <c r="D24" s="233">
        <v>28</v>
      </c>
      <c r="E24" s="233">
        <v>28</v>
      </c>
      <c r="F24" s="233">
        <v>2</v>
      </c>
      <c r="G24" s="301"/>
      <c r="I24" s="119">
        <v>2</v>
      </c>
      <c r="J24" s="24" t="s">
        <v>7</v>
      </c>
      <c r="K24" s="230">
        <v>16</v>
      </c>
      <c r="L24" s="230">
        <v>16</v>
      </c>
      <c r="M24" s="27"/>
    </row>
    <row r="25" spans="2:13" ht="30" customHeight="1" thickBot="1">
      <c r="B25" s="1021" t="s">
        <v>21</v>
      </c>
      <c r="C25" s="1022"/>
      <c r="D25" s="298">
        <f>D23+D24</f>
        <v>125</v>
      </c>
      <c r="E25" s="298">
        <f>E23+E24</f>
        <v>125</v>
      </c>
      <c r="F25" s="298">
        <f>F23+F24</f>
        <v>3</v>
      </c>
      <c r="G25" s="274">
        <f>G23+G24</f>
        <v>0</v>
      </c>
      <c r="I25" s="119">
        <v>3</v>
      </c>
      <c r="J25" s="24" t="s">
        <v>10</v>
      </c>
      <c r="K25" s="230">
        <v>11</v>
      </c>
      <c r="L25" s="230">
        <v>11</v>
      </c>
      <c r="M25" s="27"/>
    </row>
    <row r="26" spans="2:13" ht="30" customHeight="1">
      <c r="B26" s="216"/>
      <c r="I26" s="119">
        <v>4</v>
      </c>
      <c r="J26" s="24" t="s">
        <v>13</v>
      </c>
      <c r="K26" s="230">
        <v>11</v>
      </c>
      <c r="L26" s="230">
        <v>11</v>
      </c>
      <c r="M26" s="27"/>
    </row>
    <row r="27" spans="9:15" ht="30" customHeight="1">
      <c r="I27" s="119">
        <v>5</v>
      </c>
      <c r="J27" s="24" t="s">
        <v>15</v>
      </c>
      <c r="K27" s="230">
        <v>19</v>
      </c>
      <c r="L27" s="230">
        <v>19</v>
      </c>
      <c r="M27" s="27"/>
      <c r="O27" s="27"/>
    </row>
    <row r="28" spans="9:13" ht="30" customHeight="1">
      <c r="I28" s="119">
        <v>6</v>
      </c>
      <c r="J28" s="24" t="s">
        <v>17</v>
      </c>
      <c r="K28" s="230">
        <v>26</v>
      </c>
      <c r="L28" s="230">
        <v>26</v>
      </c>
      <c r="M28" s="27"/>
    </row>
    <row r="29" spans="9:13" ht="30" customHeight="1">
      <c r="I29" s="119">
        <v>7</v>
      </c>
      <c r="J29" s="24" t="s">
        <v>20</v>
      </c>
      <c r="K29" s="230">
        <v>17</v>
      </c>
      <c r="L29" s="230">
        <v>17</v>
      </c>
      <c r="M29" s="27"/>
    </row>
    <row r="30" spans="9:13" ht="30" customHeight="1" thickBot="1">
      <c r="I30" s="120">
        <v>8</v>
      </c>
      <c r="J30" s="28" t="s">
        <v>22</v>
      </c>
      <c r="K30" s="233">
        <v>13</v>
      </c>
      <c r="L30" s="233">
        <v>13</v>
      </c>
      <c r="M30" s="27"/>
    </row>
    <row r="31" spans="9:13" ht="30" customHeight="1" thickBot="1">
      <c r="I31" s="125"/>
      <c r="J31" s="742" t="s">
        <v>21</v>
      </c>
      <c r="K31" s="743">
        <f>K23+K24+K25+K26+K27+K28+K29+K30</f>
        <v>125</v>
      </c>
      <c r="L31" s="744">
        <f>L23+L24+L25+L26+L27+L28+L29+L30</f>
        <v>125</v>
      </c>
      <c r="M31" s="27"/>
    </row>
    <row r="32" spans="9:13" ht="30" customHeight="1">
      <c r="I32" s="216"/>
      <c r="M32" s="27"/>
    </row>
    <row r="33" ht="26.25" customHeight="1">
      <c r="I33" s="216"/>
    </row>
    <row r="34" ht="16.5" customHeight="1"/>
    <row r="35" ht="15.75">
      <c r="I35" s="216"/>
    </row>
  </sheetData>
  <sheetProtection/>
  <mergeCells count="24">
    <mergeCell ref="B21:B22"/>
    <mergeCell ref="C21:C22"/>
    <mergeCell ref="D21:E21"/>
    <mergeCell ref="F21:G21"/>
    <mergeCell ref="B19:G19"/>
    <mergeCell ref="B25:C25"/>
    <mergeCell ref="I21:I22"/>
    <mergeCell ref="J21:J22"/>
    <mergeCell ref="K21:K22"/>
    <mergeCell ref="L21:L22"/>
    <mergeCell ref="I7:I8"/>
    <mergeCell ref="J7:J8"/>
    <mergeCell ref="K7:K8"/>
    <mergeCell ref="L7:L8"/>
    <mergeCell ref="F7:G7"/>
    <mergeCell ref="I5:L5"/>
    <mergeCell ref="I14:J14"/>
    <mergeCell ref="I15:J15"/>
    <mergeCell ref="B16:C16"/>
    <mergeCell ref="I19:L19"/>
    <mergeCell ref="C7:C8"/>
    <mergeCell ref="B7:B8"/>
    <mergeCell ref="D7:E7"/>
    <mergeCell ref="B5:G5"/>
  </mergeCells>
  <printOptions/>
  <pageMargins left="0.11811023622047245" right="0.1968503937007874" top="0.7480314960629921" bottom="0.7480314960629921" header="0.31496062992125984" footer="0.31496062992125984"/>
  <pageSetup horizontalDpi="600" verticalDpi="600" orientation="portrait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O32"/>
  <sheetViews>
    <sheetView showGridLines="0" zoomScale="75" zoomScaleNormal="75" zoomScaleSheetLayoutView="70" workbookViewId="0" topLeftCell="A1">
      <selection activeCell="H2" sqref="H2"/>
    </sheetView>
  </sheetViews>
  <sheetFormatPr defaultColWidth="9.140625" defaultRowHeight="12.75"/>
  <cols>
    <col min="1" max="2" width="9.140625" style="130" customWidth="1"/>
    <col min="3" max="3" width="61.140625" style="130" customWidth="1"/>
    <col min="4" max="4" width="25.7109375" style="130" customWidth="1"/>
    <col min="5" max="5" width="2.28125" style="130" customWidth="1"/>
    <col min="6" max="6" width="9.140625" style="130" customWidth="1"/>
    <col min="7" max="7" width="69.00390625" style="130" customWidth="1"/>
    <col min="8" max="8" width="25.7109375" style="130" customWidth="1"/>
    <col min="9" max="16384" width="9.140625" style="130" customWidth="1"/>
  </cols>
  <sheetData>
    <row r="2" ht="15.75">
      <c r="H2" s="760" t="s">
        <v>932</v>
      </c>
    </row>
    <row r="3" ht="15">
      <c r="H3" s="131"/>
    </row>
    <row r="5" spans="2:8" ht="18.75">
      <c r="B5" s="1033" t="s">
        <v>76</v>
      </c>
      <c r="C5" s="1033"/>
      <c r="D5" s="1033"/>
      <c r="E5" s="1033"/>
      <c r="F5" s="1033"/>
      <c r="G5" s="1033"/>
      <c r="H5" s="1033"/>
    </row>
    <row r="6" spans="2:5" ht="15.75" thickBot="1">
      <c r="B6" s="132"/>
      <c r="C6" s="132"/>
      <c r="D6" s="132"/>
      <c r="E6" s="132"/>
    </row>
    <row r="7" spans="2:8" ht="21" customHeight="1">
      <c r="B7" s="1003" t="s">
        <v>60</v>
      </c>
      <c r="C7" s="1035" t="s">
        <v>75</v>
      </c>
      <c r="D7" s="989" t="s">
        <v>62</v>
      </c>
      <c r="E7" s="1040"/>
      <c r="F7" s="1003" t="s">
        <v>60</v>
      </c>
      <c r="G7" s="1035" t="s">
        <v>75</v>
      </c>
      <c r="H7" s="989" t="s">
        <v>62</v>
      </c>
    </row>
    <row r="8" spans="2:15" ht="25.5" customHeight="1" thickBot="1">
      <c r="B8" s="1034"/>
      <c r="C8" s="1036"/>
      <c r="D8" s="1037"/>
      <c r="E8" s="1041"/>
      <c r="F8" s="1034"/>
      <c r="G8" s="1036"/>
      <c r="H8" s="1037"/>
      <c r="I8" s="1043"/>
      <c r="J8" s="1042"/>
      <c r="K8" s="1043"/>
      <c r="L8" s="1042"/>
      <c r="M8" s="1043"/>
      <c r="N8" s="1043"/>
      <c r="O8" s="1043"/>
    </row>
    <row r="9" spans="2:15" ht="30" customHeight="1" thickBot="1">
      <c r="B9" s="394"/>
      <c r="C9" s="395" t="s">
        <v>918</v>
      </c>
      <c r="D9" s="396">
        <v>125</v>
      </c>
      <c r="E9" s="390"/>
      <c r="F9" s="399"/>
      <c r="G9" s="400" t="s">
        <v>893</v>
      </c>
      <c r="H9" s="401">
        <v>129</v>
      </c>
      <c r="I9" s="1043"/>
      <c r="J9" s="1042"/>
      <c r="K9" s="1043"/>
      <c r="L9" s="1042"/>
      <c r="M9" s="1043"/>
      <c r="N9" s="1043"/>
      <c r="O9" s="1043"/>
    </row>
    <row r="10" spans="2:15" s="133" customFormat="1" ht="30" customHeight="1">
      <c r="B10" s="391"/>
      <c r="C10" s="392" t="s">
        <v>892</v>
      </c>
      <c r="D10" s="393"/>
      <c r="E10" s="389"/>
      <c r="F10" s="397"/>
      <c r="G10" s="392" t="s">
        <v>894</v>
      </c>
      <c r="H10" s="398"/>
      <c r="I10" s="1042"/>
      <c r="J10" s="1042"/>
      <c r="K10" s="1043"/>
      <c r="L10" s="1042"/>
      <c r="M10" s="1043"/>
      <c r="N10" s="1043"/>
      <c r="O10" s="1043"/>
    </row>
    <row r="11" spans="2:15" ht="30" customHeight="1">
      <c r="B11" s="137" t="s">
        <v>80</v>
      </c>
      <c r="C11" s="215" t="s">
        <v>770</v>
      </c>
      <c r="D11" s="380">
        <v>2</v>
      </c>
      <c r="E11" s="387"/>
      <c r="F11" s="366" t="s">
        <v>80</v>
      </c>
      <c r="G11" s="215" t="s">
        <v>770</v>
      </c>
      <c r="H11" s="302">
        <v>2</v>
      </c>
      <c r="I11" s="134"/>
      <c r="J11" s="134"/>
      <c r="K11" s="134"/>
      <c r="L11" s="134"/>
      <c r="M11" s="134"/>
      <c r="N11" s="134"/>
      <c r="O11" s="134"/>
    </row>
    <row r="12" spans="2:15" ht="30" customHeight="1">
      <c r="B12" s="137" t="s">
        <v>83</v>
      </c>
      <c r="C12" s="129"/>
      <c r="D12" s="380"/>
      <c r="E12" s="387"/>
      <c r="F12" s="366" t="s">
        <v>83</v>
      </c>
      <c r="G12" s="129"/>
      <c r="H12" s="302"/>
      <c r="I12" s="134"/>
      <c r="J12" s="134"/>
      <c r="K12" s="134"/>
      <c r="L12" s="134"/>
      <c r="M12" s="134"/>
      <c r="N12" s="134"/>
      <c r="O12" s="134"/>
    </row>
    <row r="13" spans="2:15" ht="30" customHeight="1">
      <c r="B13" s="137" t="s">
        <v>84</v>
      </c>
      <c r="C13" s="129"/>
      <c r="D13" s="380"/>
      <c r="E13" s="387"/>
      <c r="F13" s="366" t="s">
        <v>84</v>
      </c>
      <c r="G13" s="129"/>
      <c r="H13" s="302"/>
      <c r="I13" s="134"/>
      <c r="J13" s="134"/>
      <c r="K13" s="134"/>
      <c r="L13" s="134"/>
      <c r="M13" s="134"/>
      <c r="N13" s="134"/>
      <c r="O13" s="134"/>
    </row>
    <row r="14" spans="2:15" ht="30" customHeight="1">
      <c r="B14" s="137" t="s">
        <v>88</v>
      </c>
      <c r="C14" s="129"/>
      <c r="D14" s="380"/>
      <c r="E14" s="387"/>
      <c r="F14" s="366" t="s">
        <v>88</v>
      </c>
      <c r="G14" s="129"/>
      <c r="H14" s="302"/>
      <c r="I14" s="134"/>
      <c r="J14" s="134"/>
      <c r="K14" s="134"/>
      <c r="L14" s="134"/>
      <c r="M14" s="134"/>
      <c r="N14" s="134"/>
      <c r="O14" s="134"/>
    </row>
    <row r="15" spans="2:15" s="136" customFormat="1" ht="30" customHeight="1">
      <c r="B15" s="138"/>
      <c r="C15" s="128" t="s">
        <v>902</v>
      </c>
      <c r="D15" s="380"/>
      <c r="E15" s="388"/>
      <c r="F15" s="385"/>
      <c r="G15" s="128" t="s">
        <v>903</v>
      </c>
      <c r="H15" s="302"/>
      <c r="I15" s="135"/>
      <c r="J15" s="135"/>
      <c r="K15" s="135"/>
      <c r="L15" s="135"/>
      <c r="M15" s="135"/>
      <c r="N15" s="135"/>
      <c r="O15" s="135"/>
    </row>
    <row r="16" spans="2:15" ht="30" customHeight="1">
      <c r="B16" s="137" t="s">
        <v>80</v>
      </c>
      <c r="C16" s="546" t="s">
        <v>842</v>
      </c>
      <c r="D16" s="380">
        <v>3</v>
      </c>
      <c r="E16" s="387"/>
      <c r="F16" s="366" t="s">
        <v>80</v>
      </c>
      <c r="G16" s="546" t="s">
        <v>842</v>
      </c>
      <c r="H16" s="302"/>
      <c r="I16" s="134"/>
      <c r="J16" s="134"/>
      <c r="K16" s="134"/>
      <c r="L16" s="134"/>
      <c r="M16" s="134"/>
      <c r="N16" s="134"/>
      <c r="O16" s="134"/>
    </row>
    <row r="17" spans="2:15" ht="30" customHeight="1" thickBot="1">
      <c r="B17" s="190" t="s">
        <v>83</v>
      </c>
      <c r="C17" s="370" t="s">
        <v>843</v>
      </c>
      <c r="D17" s="382"/>
      <c r="E17" s="387"/>
      <c r="F17" s="372" t="s">
        <v>83</v>
      </c>
      <c r="G17" s="370"/>
      <c r="H17" s="371"/>
      <c r="I17" s="134"/>
      <c r="J17" s="134"/>
      <c r="K17" s="134"/>
      <c r="L17" s="134"/>
      <c r="M17" s="134"/>
      <c r="N17" s="134"/>
      <c r="O17" s="134"/>
    </row>
    <row r="18" spans="2:15" ht="30" customHeight="1" thickBot="1">
      <c r="B18" s="374"/>
      <c r="C18" s="373" t="s">
        <v>901</v>
      </c>
      <c r="D18" s="377">
        <f>D9-D11+D16+D17</f>
        <v>126</v>
      </c>
      <c r="E18" s="1038"/>
      <c r="F18" s="386"/>
      <c r="G18" s="373" t="s">
        <v>895</v>
      </c>
      <c r="H18" s="377">
        <f>H9-H11</f>
        <v>127</v>
      </c>
      <c r="I18" s="134"/>
      <c r="J18" s="134"/>
      <c r="K18" s="134"/>
      <c r="L18" s="134"/>
      <c r="M18" s="134"/>
      <c r="N18" s="134"/>
      <c r="O18" s="134"/>
    </row>
    <row r="19" spans="2:15" ht="16.5" thickBot="1">
      <c r="B19" s="375"/>
      <c r="C19" s="376"/>
      <c r="D19" s="378"/>
      <c r="E19" s="1039"/>
      <c r="F19" s="378"/>
      <c r="G19" s="378"/>
      <c r="H19" s="379"/>
      <c r="I19" s="134"/>
      <c r="J19" s="134"/>
      <c r="K19" s="134"/>
      <c r="L19" s="134"/>
      <c r="M19" s="134"/>
      <c r="N19" s="134"/>
      <c r="O19" s="134"/>
    </row>
    <row r="20" spans="2:15" ht="15">
      <c r="B20" s="1003" t="s">
        <v>60</v>
      </c>
      <c r="C20" s="1035" t="s">
        <v>75</v>
      </c>
      <c r="D20" s="989" t="s">
        <v>62</v>
      </c>
      <c r="E20" s="1038"/>
      <c r="F20" s="1003" t="s">
        <v>60</v>
      </c>
      <c r="G20" s="1035" t="s">
        <v>75</v>
      </c>
      <c r="H20" s="989" t="s">
        <v>62</v>
      </c>
      <c r="I20" s="134"/>
      <c r="J20" s="134"/>
      <c r="K20" s="134"/>
      <c r="L20" s="134"/>
      <c r="M20" s="134"/>
      <c r="N20" s="134"/>
      <c r="O20" s="134"/>
    </row>
    <row r="21" spans="2:15" ht="15.75" thickBot="1">
      <c r="B21" s="1034"/>
      <c r="C21" s="1036"/>
      <c r="D21" s="1037"/>
      <c r="E21" s="1038"/>
      <c r="F21" s="1034"/>
      <c r="G21" s="1036"/>
      <c r="H21" s="1037"/>
      <c r="I21" s="134"/>
      <c r="J21" s="134"/>
      <c r="K21" s="134"/>
      <c r="L21" s="134"/>
      <c r="M21" s="134"/>
      <c r="N21" s="134"/>
      <c r="O21" s="134"/>
    </row>
    <row r="22" spans="2:8" ht="30" customHeight="1" thickBot="1">
      <c r="B22" s="399"/>
      <c r="C22" s="400" t="s">
        <v>901</v>
      </c>
      <c r="D22" s="401">
        <v>126</v>
      </c>
      <c r="E22" s="390"/>
      <c r="F22" s="399"/>
      <c r="G22" s="400" t="s">
        <v>895</v>
      </c>
      <c r="H22" s="401">
        <v>127</v>
      </c>
    </row>
    <row r="23" spans="2:8" ht="30" customHeight="1">
      <c r="B23" s="391"/>
      <c r="C23" s="392" t="s">
        <v>900</v>
      </c>
      <c r="D23" s="393"/>
      <c r="E23" s="387"/>
      <c r="F23" s="397"/>
      <c r="G23" s="392" t="s">
        <v>896</v>
      </c>
      <c r="H23" s="398"/>
    </row>
    <row r="24" spans="2:8" ht="30" customHeight="1">
      <c r="B24" s="137" t="s">
        <v>80</v>
      </c>
      <c r="C24" s="215" t="s">
        <v>770</v>
      </c>
      <c r="D24" s="380">
        <v>1</v>
      </c>
      <c r="E24" s="387"/>
      <c r="F24" s="366" t="s">
        <v>80</v>
      </c>
      <c r="G24" s="215" t="s">
        <v>770</v>
      </c>
      <c r="H24" s="302">
        <v>2</v>
      </c>
    </row>
    <row r="25" spans="2:8" ht="30" customHeight="1">
      <c r="B25" s="137" t="s">
        <v>83</v>
      </c>
      <c r="C25" s="129"/>
      <c r="D25" s="380"/>
      <c r="E25" s="387"/>
      <c r="F25" s="366" t="s">
        <v>83</v>
      </c>
      <c r="G25" s="129"/>
      <c r="H25" s="302"/>
    </row>
    <row r="26" spans="2:8" ht="30" customHeight="1">
      <c r="B26" s="137" t="s">
        <v>84</v>
      </c>
      <c r="C26" s="129"/>
      <c r="D26" s="380"/>
      <c r="E26" s="387"/>
      <c r="F26" s="366" t="s">
        <v>84</v>
      </c>
      <c r="G26" s="129"/>
      <c r="H26" s="302"/>
    </row>
    <row r="27" spans="2:8" ht="30" customHeight="1">
      <c r="B27" s="137" t="s">
        <v>88</v>
      </c>
      <c r="C27" s="129"/>
      <c r="D27" s="380"/>
      <c r="E27" s="387"/>
      <c r="F27" s="366" t="s">
        <v>88</v>
      </c>
      <c r="G27" s="129"/>
      <c r="H27" s="302"/>
    </row>
    <row r="28" spans="2:8" ht="30" customHeight="1">
      <c r="B28" s="138"/>
      <c r="C28" s="128" t="s">
        <v>899</v>
      </c>
      <c r="D28" s="381"/>
      <c r="E28" s="388"/>
      <c r="F28" s="385"/>
      <c r="G28" s="128" t="s">
        <v>897</v>
      </c>
      <c r="H28" s="303"/>
    </row>
    <row r="29" spans="2:8" ht="30" customHeight="1">
      <c r="B29" s="137" t="s">
        <v>80</v>
      </c>
      <c r="C29" s="546" t="s">
        <v>842</v>
      </c>
      <c r="D29" s="380">
        <v>4</v>
      </c>
      <c r="E29" s="387"/>
      <c r="F29" s="366" t="s">
        <v>80</v>
      </c>
      <c r="G29" s="546" t="s">
        <v>842</v>
      </c>
      <c r="H29" s="302"/>
    </row>
    <row r="30" spans="2:8" ht="30" customHeight="1" thickBot="1">
      <c r="B30" s="190" t="s">
        <v>83</v>
      </c>
      <c r="C30" s="370" t="s">
        <v>843</v>
      </c>
      <c r="D30" s="382"/>
      <c r="E30" s="387"/>
      <c r="F30" s="372" t="s">
        <v>83</v>
      </c>
      <c r="G30" s="370" t="s">
        <v>843</v>
      </c>
      <c r="H30" s="371"/>
    </row>
    <row r="31" spans="2:8" ht="30" customHeight="1" thickBot="1">
      <c r="B31" s="308"/>
      <c r="C31" s="367" t="s">
        <v>893</v>
      </c>
      <c r="D31" s="383">
        <f>D22-D24+D29+D30</f>
        <v>129</v>
      </c>
      <c r="E31" s="384"/>
      <c r="F31" s="368"/>
      <c r="G31" s="367" t="s">
        <v>898</v>
      </c>
      <c r="H31" s="369">
        <f>H22-H24+H29+H30</f>
        <v>125</v>
      </c>
    </row>
    <row r="32" spans="2:3" ht="15">
      <c r="B32" s="126"/>
      <c r="C32" s="126"/>
    </row>
  </sheetData>
  <sheetProtection/>
  <mergeCells count="22">
    <mergeCell ref="G20:G21"/>
    <mergeCell ref="H20:H21"/>
    <mergeCell ref="K8:K10"/>
    <mergeCell ref="L8:L10"/>
    <mergeCell ref="N8:N10"/>
    <mergeCell ref="O8:O10"/>
    <mergeCell ref="F7:F8"/>
    <mergeCell ref="G7:G8"/>
    <mergeCell ref="H7:H8"/>
    <mergeCell ref="J8:J10"/>
    <mergeCell ref="M8:M10"/>
    <mergeCell ref="I8:I10"/>
    <mergeCell ref="B5:H5"/>
    <mergeCell ref="B20:B21"/>
    <mergeCell ref="C20:C21"/>
    <mergeCell ref="D20:D21"/>
    <mergeCell ref="F20:F21"/>
    <mergeCell ref="B7:B8"/>
    <mergeCell ref="C7:C8"/>
    <mergeCell ref="D7:D8"/>
    <mergeCell ref="E18:E21"/>
    <mergeCell ref="E7:E8"/>
  </mergeCells>
  <printOptions/>
  <pageMargins left="0.95" right="0.7" top="0.75" bottom="0.75" header="0.3" footer="0.3"/>
  <pageSetup fitToHeight="1" fitToWidth="1" horizontalDpi="600" verticalDpi="600" orientation="landscape" scale="57" r:id="rId2"/>
  <ignoredErrors>
    <ignoredError sqref="B11:B17 F24:F30 B24:B30 F11:F17" numberStoredAsText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B2:P77"/>
  <sheetViews>
    <sheetView showGridLines="0" view="pageLayout" zoomScaleNormal="115" workbookViewId="0" topLeftCell="A43">
      <selection activeCell="C47" sqref="C47:N47"/>
    </sheetView>
  </sheetViews>
  <sheetFormatPr defaultColWidth="18.00390625" defaultRowHeight="12.75"/>
  <cols>
    <col min="1" max="1" width="9.140625" style="0" customWidth="1"/>
    <col min="2" max="2" width="2.8515625" style="0" customWidth="1"/>
    <col min="3" max="3" width="11.8515625" style="0" customWidth="1"/>
    <col min="4" max="5" width="12.7109375" style="0" customWidth="1"/>
    <col min="6" max="6" width="12.57421875" style="0" customWidth="1"/>
    <col min="7" max="15" width="12.7109375" style="0" customWidth="1"/>
    <col min="16" max="16" width="13.421875" style="0" bestFit="1" customWidth="1"/>
    <col min="17" max="255" width="9.140625" style="0" customWidth="1"/>
  </cols>
  <sheetData>
    <row r="2" ht="12.75">
      <c r="O2" s="762" t="s">
        <v>709</v>
      </c>
    </row>
    <row r="4" spans="3:15" s="23" customFormat="1" ht="16.5">
      <c r="C4" s="1045" t="s">
        <v>885</v>
      </c>
      <c r="D4" s="1045"/>
      <c r="E4" s="1045"/>
      <c r="F4" s="1045"/>
      <c r="G4" s="1045"/>
      <c r="H4" s="1045"/>
      <c r="I4" s="1045"/>
      <c r="J4" s="1045"/>
      <c r="K4" s="1045"/>
      <c r="L4" s="1045"/>
      <c r="M4" s="1045"/>
      <c r="N4" s="1045"/>
      <c r="O4" s="1045"/>
    </row>
    <row r="5" spans="3:15" s="23" customFormat="1" ht="14.25" thickBot="1"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217" t="s">
        <v>59</v>
      </c>
    </row>
    <row r="6" spans="3:15" s="23" customFormat="1" ht="15" customHeight="1">
      <c r="C6" s="1060" t="s">
        <v>731</v>
      </c>
      <c r="D6" s="1063" t="s">
        <v>21</v>
      </c>
      <c r="E6" s="1064"/>
      <c r="F6" s="1065"/>
      <c r="G6" s="1046" t="s">
        <v>694</v>
      </c>
      <c r="H6" s="1047"/>
      <c r="I6" s="1048"/>
      <c r="J6" s="1049" t="s">
        <v>108</v>
      </c>
      <c r="K6" s="1050"/>
      <c r="L6" s="1051"/>
      <c r="M6" s="1046" t="s">
        <v>109</v>
      </c>
      <c r="N6" s="1047"/>
      <c r="O6" s="1048"/>
    </row>
    <row r="7" spans="3:15" s="23" customFormat="1" ht="12.75" customHeight="1">
      <c r="C7" s="1061"/>
      <c r="D7" s="1055" t="s">
        <v>62</v>
      </c>
      <c r="E7" s="1057" t="s">
        <v>513</v>
      </c>
      <c r="F7" s="1053" t="s">
        <v>572</v>
      </c>
      <c r="G7" s="1055" t="s">
        <v>62</v>
      </c>
      <c r="H7" s="1057" t="s">
        <v>513</v>
      </c>
      <c r="I7" s="1053" t="s">
        <v>572</v>
      </c>
      <c r="J7" s="1055" t="s">
        <v>62</v>
      </c>
      <c r="K7" s="1057" t="s">
        <v>513</v>
      </c>
      <c r="L7" s="1053" t="s">
        <v>572</v>
      </c>
      <c r="M7" s="1055" t="s">
        <v>62</v>
      </c>
      <c r="N7" s="1057" t="s">
        <v>513</v>
      </c>
      <c r="O7" s="1053" t="s">
        <v>572</v>
      </c>
    </row>
    <row r="8" spans="3:15" s="23" customFormat="1" ht="21.75" customHeight="1" thickBot="1">
      <c r="C8" s="1062"/>
      <c r="D8" s="1056"/>
      <c r="E8" s="1058"/>
      <c r="F8" s="1054"/>
      <c r="G8" s="1056"/>
      <c r="H8" s="1058"/>
      <c r="I8" s="1054"/>
      <c r="J8" s="1056"/>
      <c r="K8" s="1058"/>
      <c r="L8" s="1054"/>
      <c r="M8" s="1056"/>
      <c r="N8" s="1058"/>
      <c r="O8" s="1054"/>
    </row>
    <row r="9" spans="3:15" s="23" customFormat="1" ht="15.75">
      <c r="C9" s="628" t="s">
        <v>110</v>
      </c>
      <c r="D9" s="292">
        <v>133</v>
      </c>
      <c r="E9" s="261">
        <v>8245651</v>
      </c>
      <c r="F9" s="268">
        <f aca="true" t="shared" si="0" ref="F9:F20">E9/D9</f>
        <v>61997.375939849626</v>
      </c>
      <c r="G9" s="629">
        <v>132</v>
      </c>
      <c r="H9" s="630">
        <f>8112278-K9</f>
        <v>8037617</v>
      </c>
      <c r="I9" s="631">
        <f>H9/G9</f>
        <v>60891.03787878788</v>
      </c>
      <c r="J9" s="629">
        <v>2</v>
      </c>
      <c r="K9" s="630">
        <v>74661</v>
      </c>
      <c r="L9" s="631">
        <f>K9/J9</f>
        <v>37330.5</v>
      </c>
      <c r="M9" s="295">
        <v>1</v>
      </c>
      <c r="N9" s="261">
        <v>133373</v>
      </c>
      <c r="O9" s="261">
        <f>N9</f>
        <v>133373</v>
      </c>
    </row>
    <row r="10" spans="3:15" s="23" customFormat="1" ht="15.75">
      <c r="C10" s="632" t="s">
        <v>111</v>
      </c>
      <c r="D10" s="270">
        <v>136</v>
      </c>
      <c r="E10" s="230">
        <v>8633254</v>
      </c>
      <c r="F10" s="268">
        <f t="shared" si="0"/>
        <v>63479.80882352941</v>
      </c>
      <c r="G10" s="633">
        <v>135</v>
      </c>
      <c r="H10" s="634">
        <f>8498801-K10</f>
        <v>8343573</v>
      </c>
      <c r="I10" s="631">
        <f aca="true" t="shared" si="1" ref="I10:I20">H10/G10</f>
        <v>61804.24444444444</v>
      </c>
      <c r="J10" s="633">
        <v>3</v>
      </c>
      <c r="K10" s="634">
        <v>155228</v>
      </c>
      <c r="L10" s="631">
        <f aca="true" t="shared" si="2" ref="L10:L20">K10/J10</f>
        <v>51742.666666666664</v>
      </c>
      <c r="M10" s="293">
        <v>1</v>
      </c>
      <c r="N10" s="230">
        <v>134453</v>
      </c>
      <c r="O10" s="261">
        <f aca="true" t="shared" si="3" ref="O10:O20">N10</f>
        <v>134453</v>
      </c>
    </row>
    <row r="11" spans="3:15" s="23" customFormat="1" ht="15.75">
      <c r="C11" s="632" t="s">
        <v>112</v>
      </c>
      <c r="D11" s="270">
        <v>135</v>
      </c>
      <c r="E11" s="230">
        <v>8540335</v>
      </c>
      <c r="F11" s="268">
        <f t="shared" si="0"/>
        <v>63261.74074074074</v>
      </c>
      <c r="G11" s="633">
        <v>134</v>
      </c>
      <c r="H11" s="634">
        <f>8404772-K11</f>
        <v>8246172</v>
      </c>
      <c r="I11" s="631">
        <f t="shared" si="1"/>
        <v>61538.59701492537</v>
      </c>
      <c r="J11" s="633">
        <v>3</v>
      </c>
      <c r="K11" s="634">
        <v>158600</v>
      </c>
      <c r="L11" s="631">
        <f t="shared" si="2"/>
        <v>52866.666666666664</v>
      </c>
      <c r="M11" s="293">
        <v>1</v>
      </c>
      <c r="N11" s="261">
        <v>135563</v>
      </c>
      <c r="O11" s="261">
        <f t="shared" si="3"/>
        <v>135563</v>
      </c>
    </row>
    <row r="12" spans="3:15" s="23" customFormat="1" ht="15.75">
      <c r="C12" s="632" t="s">
        <v>113</v>
      </c>
      <c r="D12" s="270">
        <v>134</v>
      </c>
      <c r="E12" s="230">
        <v>8482339</v>
      </c>
      <c r="F12" s="268">
        <f t="shared" si="0"/>
        <v>63301.03731343283</v>
      </c>
      <c r="G12" s="633">
        <v>133</v>
      </c>
      <c r="H12" s="634">
        <f>8346851-K12</f>
        <v>8186731</v>
      </c>
      <c r="I12" s="631">
        <f t="shared" si="1"/>
        <v>61554.36842105263</v>
      </c>
      <c r="J12" s="633">
        <v>3</v>
      </c>
      <c r="K12" s="634">
        <v>160120</v>
      </c>
      <c r="L12" s="631">
        <f t="shared" si="2"/>
        <v>53373.333333333336</v>
      </c>
      <c r="M12" s="293">
        <v>1</v>
      </c>
      <c r="N12" s="230">
        <v>135487</v>
      </c>
      <c r="O12" s="261">
        <f t="shared" si="3"/>
        <v>135487</v>
      </c>
    </row>
    <row r="13" spans="3:15" s="23" customFormat="1" ht="15.75">
      <c r="C13" s="632" t="s">
        <v>114</v>
      </c>
      <c r="D13" s="270">
        <v>131</v>
      </c>
      <c r="E13" s="230">
        <v>8598311</v>
      </c>
      <c r="F13" s="268">
        <f t="shared" si="0"/>
        <v>65635.96183206108</v>
      </c>
      <c r="G13" s="633">
        <v>130</v>
      </c>
      <c r="H13" s="634">
        <f>8463095-K13</f>
        <v>8302795</v>
      </c>
      <c r="I13" s="631">
        <f t="shared" si="1"/>
        <v>63867.653846153844</v>
      </c>
      <c r="J13" s="633">
        <v>3</v>
      </c>
      <c r="K13" s="634">
        <v>160300</v>
      </c>
      <c r="L13" s="631">
        <f t="shared" si="2"/>
        <v>53433.333333333336</v>
      </c>
      <c r="M13" s="293">
        <v>1</v>
      </c>
      <c r="N13" s="261">
        <v>135217</v>
      </c>
      <c r="O13" s="261">
        <f t="shared" si="3"/>
        <v>135217</v>
      </c>
    </row>
    <row r="14" spans="3:15" s="23" customFormat="1" ht="15.75">
      <c r="C14" s="632" t="s">
        <v>115</v>
      </c>
      <c r="D14" s="270">
        <v>128</v>
      </c>
      <c r="E14" s="230">
        <v>8477389</v>
      </c>
      <c r="F14" s="268">
        <f t="shared" si="0"/>
        <v>66229.6015625</v>
      </c>
      <c r="G14" s="633">
        <v>127</v>
      </c>
      <c r="H14" s="634">
        <f>8341918-K14</f>
        <v>8182948</v>
      </c>
      <c r="I14" s="631">
        <f t="shared" si="1"/>
        <v>64432.66141732284</v>
      </c>
      <c r="J14" s="633">
        <v>3</v>
      </c>
      <c r="K14" s="634">
        <v>158970</v>
      </c>
      <c r="L14" s="631">
        <f t="shared" si="2"/>
        <v>52990</v>
      </c>
      <c r="M14" s="293">
        <v>1</v>
      </c>
      <c r="N14" s="230">
        <v>135471</v>
      </c>
      <c r="O14" s="261">
        <f t="shared" si="3"/>
        <v>135471</v>
      </c>
    </row>
    <row r="15" spans="3:15" s="23" customFormat="1" ht="15.75">
      <c r="C15" s="632" t="s">
        <v>116</v>
      </c>
      <c r="D15" s="270">
        <v>128</v>
      </c>
      <c r="E15" s="230">
        <v>8142266</v>
      </c>
      <c r="F15" s="268">
        <f t="shared" si="0"/>
        <v>63611.453125</v>
      </c>
      <c r="G15" s="633">
        <v>127</v>
      </c>
      <c r="H15" s="634">
        <f>8006786-K15</f>
        <v>7846936</v>
      </c>
      <c r="I15" s="631">
        <f t="shared" si="1"/>
        <v>61786.89763779528</v>
      </c>
      <c r="J15" s="633">
        <v>3</v>
      </c>
      <c r="K15" s="634">
        <v>159850</v>
      </c>
      <c r="L15" s="631">
        <f t="shared" si="2"/>
        <v>53283.333333333336</v>
      </c>
      <c r="M15" s="293">
        <v>1</v>
      </c>
      <c r="N15" s="261">
        <v>135479</v>
      </c>
      <c r="O15" s="261">
        <f t="shared" si="3"/>
        <v>135479</v>
      </c>
    </row>
    <row r="16" spans="3:15" s="23" customFormat="1" ht="15.75">
      <c r="C16" s="632" t="s">
        <v>117</v>
      </c>
      <c r="D16" s="270">
        <v>128</v>
      </c>
      <c r="E16" s="230">
        <v>8177517</v>
      </c>
      <c r="F16" s="268">
        <f t="shared" si="0"/>
        <v>63886.8515625</v>
      </c>
      <c r="G16" s="633">
        <v>127</v>
      </c>
      <c r="H16" s="634">
        <f>8042034-K16</f>
        <v>7882704</v>
      </c>
      <c r="I16" s="631">
        <f t="shared" si="1"/>
        <v>62068.535433070865</v>
      </c>
      <c r="J16" s="633">
        <v>3</v>
      </c>
      <c r="K16" s="634">
        <v>159330</v>
      </c>
      <c r="L16" s="631">
        <f t="shared" si="2"/>
        <v>53110</v>
      </c>
      <c r="M16" s="293">
        <v>1</v>
      </c>
      <c r="N16" s="230">
        <v>135484</v>
      </c>
      <c r="O16" s="261">
        <f t="shared" si="3"/>
        <v>135484</v>
      </c>
    </row>
    <row r="17" spans="3:15" s="23" customFormat="1" ht="15.75">
      <c r="C17" s="632" t="s">
        <v>118</v>
      </c>
      <c r="D17" s="270">
        <v>129</v>
      </c>
      <c r="E17" s="230">
        <v>8229558</v>
      </c>
      <c r="F17" s="268">
        <f t="shared" si="0"/>
        <v>63795.023255813954</v>
      </c>
      <c r="G17" s="633">
        <v>128</v>
      </c>
      <c r="H17" s="634">
        <f>8094008-K17</f>
        <v>7934888</v>
      </c>
      <c r="I17" s="631">
        <f t="shared" si="1"/>
        <v>61991.3125</v>
      </c>
      <c r="J17" s="633">
        <v>3</v>
      </c>
      <c r="K17" s="634">
        <v>159120</v>
      </c>
      <c r="L17" s="631">
        <f t="shared" si="2"/>
        <v>53040</v>
      </c>
      <c r="M17" s="293">
        <v>1</v>
      </c>
      <c r="N17" s="261">
        <v>135550</v>
      </c>
      <c r="O17" s="261">
        <f t="shared" si="3"/>
        <v>135550</v>
      </c>
    </row>
    <row r="18" spans="3:15" s="23" customFormat="1" ht="15.75">
      <c r="C18" s="632" t="s">
        <v>119</v>
      </c>
      <c r="D18" s="270">
        <v>127</v>
      </c>
      <c r="E18" s="230">
        <v>8227637</v>
      </c>
      <c r="F18" s="268">
        <f t="shared" si="0"/>
        <v>64784.54330708661</v>
      </c>
      <c r="G18" s="633">
        <v>126</v>
      </c>
      <c r="H18" s="634">
        <f>8092087-K18</f>
        <v>7932787</v>
      </c>
      <c r="I18" s="631">
        <f t="shared" si="1"/>
        <v>62958.62698412698</v>
      </c>
      <c r="J18" s="633">
        <v>3</v>
      </c>
      <c r="K18" s="634">
        <v>159300</v>
      </c>
      <c r="L18" s="631">
        <f t="shared" si="2"/>
        <v>53100</v>
      </c>
      <c r="M18" s="293">
        <v>1</v>
      </c>
      <c r="N18" s="230">
        <v>135550</v>
      </c>
      <c r="O18" s="261">
        <f t="shared" si="3"/>
        <v>135550</v>
      </c>
    </row>
    <row r="19" spans="3:15" s="23" customFormat="1" ht="15.75">
      <c r="C19" s="632" t="s">
        <v>120</v>
      </c>
      <c r="D19" s="270">
        <v>127</v>
      </c>
      <c r="E19" s="230">
        <v>9500000</v>
      </c>
      <c r="F19" s="268">
        <f t="shared" si="0"/>
        <v>74803.14960629921</v>
      </c>
      <c r="G19" s="633">
        <v>126</v>
      </c>
      <c r="H19" s="634">
        <f>9359400-K19</f>
        <v>9199450</v>
      </c>
      <c r="I19" s="631">
        <f t="shared" si="1"/>
        <v>73011.50793650794</v>
      </c>
      <c r="J19" s="633">
        <v>3</v>
      </c>
      <c r="K19" s="634">
        <v>159950</v>
      </c>
      <c r="L19" s="631">
        <f t="shared" si="2"/>
        <v>53316.666666666664</v>
      </c>
      <c r="M19" s="293">
        <v>1</v>
      </c>
      <c r="N19" s="261">
        <v>140600</v>
      </c>
      <c r="O19" s="261">
        <f t="shared" si="3"/>
        <v>140600</v>
      </c>
    </row>
    <row r="20" spans="3:15" s="23" customFormat="1" ht="15.75">
      <c r="C20" s="632" t="s">
        <v>121</v>
      </c>
      <c r="D20" s="270">
        <v>127</v>
      </c>
      <c r="E20" s="230">
        <v>9500000</v>
      </c>
      <c r="F20" s="268">
        <f t="shared" si="0"/>
        <v>74803.14960629921</v>
      </c>
      <c r="G20" s="633">
        <v>126</v>
      </c>
      <c r="H20" s="634">
        <f>9359400-K20</f>
        <v>9198992</v>
      </c>
      <c r="I20" s="631">
        <f t="shared" si="1"/>
        <v>73007.87301587302</v>
      </c>
      <c r="J20" s="633">
        <v>3</v>
      </c>
      <c r="K20" s="634">
        <v>160408</v>
      </c>
      <c r="L20" s="631">
        <f t="shared" si="2"/>
        <v>53469.333333333336</v>
      </c>
      <c r="M20" s="293">
        <v>1</v>
      </c>
      <c r="N20" s="230">
        <v>140600</v>
      </c>
      <c r="O20" s="261">
        <f t="shared" si="3"/>
        <v>140600</v>
      </c>
    </row>
    <row r="21" spans="3:15" s="23" customFormat="1" ht="15.75">
      <c r="C21" s="632" t="s">
        <v>21</v>
      </c>
      <c r="D21" s="270">
        <f aca="true" t="shared" si="4" ref="D21:I21">SUM(D9:D20)</f>
        <v>1563</v>
      </c>
      <c r="E21" s="230">
        <f t="shared" si="4"/>
        <v>102754257</v>
      </c>
      <c r="F21" s="230">
        <f t="shared" si="4"/>
        <v>789589.6966751127</v>
      </c>
      <c r="G21" s="230">
        <f t="shared" si="4"/>
        <v>1551</v>
      </c>
      <c r="H21" s="636">
        <f t="shared" si="4"/>
        <v>99295593</v>
      </c>
      <c r="I21" s="631">
        <f t="shared" si="4"/>
        <v>768913.3165300611</v>
      </c>
      <c r="J21" s="633">
        <f>SUM(J9:J20)</f>
        <v>35</v>
      </c>
      <c r="K21" s="634">
        <f>SUM(K9:K20)</f>
        <v>1825837</v>
      </c>
      <c r="L21" s="637">
        <f>SUM(L9:L20)</f>
        <v>621055.8333333334</v>
      </c>
      <c r="M21" s="638">
        <v>12</v>
      </c>
      <c r="N21" s="639">
        <f>SUM(N9:N20)</f>
        <v>1632827</v>
      </c>
      <c r="O21" s="639">
        <f>SUM(O9:O20)</f>
        <v>1632827</v>
      </c>
    </row>
    <row r="22" spans="3:15" s="23" customFormat="1" ht="16.5" thickBot="1">
      <c r="C22" s="640" t="s">
        <v>122</v>
      </c>
      <c r="D22" s="290">
        <f>D21/12</f>
        <v>130.25</v>
      </c>
      <c r="E22" s="290">
        <f>E21/12</f>
        <v>8562854.75</v>
      </c>
      <c r="F22" s="268">
        <f>E22/D22</f>
        <v>65741.68714011516</v>
      </c>
      <c r="G22" s="268">
        <f aca="true" t="shared" si="5" ref="G22:L22">G21/12</f>
        <v>129.25</v>
      </c>
      <c r="H22" s="268">
        <f t="shared" si="5"/>
        <v>8274632.75</v>
      </c>
      <c r="I22" s="268">
        <f t="shared" si="5"/>
        <v>64076.10971083842</v>
      </c>
      <c r="J22" s="641">
        <f t="shared" si="5"/>
        <v>2.9166666666666665</v>
      </c>
      <c r="K22" s="642">
        <f t="shared" si="5"/>
        <v>152153.08333333334</v>
      </c>
      <c r="L22" s="643">
        <f t="shared" si="5"/>
        <v>51754.65277777778</v>
      </c>
      <c r="M22" s="300">
        <v>1</v>
      </c>
      <c r="N22" s="233">
        <f>N21/12</f>
        <v>136068.91666666666</v>
      </c>
      <c r="O22" s="233">
        <f>O21/12</f>
        <v>136068.91666666666</v>
      </c>
    </row>
    <row r="23" spans="3:15" s="23" customFormat="1" ht="12.75">
      <c r="C23" s="1052" t="s">
        <v>693</v>
      </c>
      <c r="D23" s="1052"/>
      <c r="E23" s="1052"/>
      <c r="F23" s="1052"/>
      <c r="G23" s="1052"/>
      <c r="H23" s="1052"/>
      <c r="I23" s="1052"/>
      <c r="J23" s="1052"/>
      <c r="K23" s="1052"/>
      <c r="L23" s="1052"/>
      <c r="M23" s="1052"/>
      <c r="N23" s="1052"/>
      <c r="O23" s="74"/>
    </row>
    <row r="24" spans="3:15" s="23" customFormat="1" ht="12.75">
      <c r="C24" s="1044" t="s">
        <v>886</v>
      </c>
      <c r="D24" s="1044"/>
      <c r="E24" s="1044"/>
      <c r="F24" s="1044"/>
      <c r="G24" s="1044"/>
      <c r="H24" s="1044"/>
      <c r="I24" s="74"/>
      <c r="J24" s="74"/>
      <c r="K24" s="74"/>
      <c r="L24" s="74"/>
      <c r="M24" s="74"/>
      <c r="N24" s="74"/>
      <c r="O24" s="74"/>
    </row>
    <row r="25" spans="3:15" s="23" customFormat="1" ht="12.75">
      <c r="C25" s="1044"/>
      <c r="D25" s="1044"/>
      <c r="E25" s="1044"/>
      <c r="F25" s="1044"/>
      <c r="G25" s="1044"/>
      <c r="H25" s="1044"/>
      <c r="I25" s="74"/>
      <c r="J25" s="74"/>
      <c r="K25" s="74"/>
      <c r="L25" s="74"/>
      <c r="M25" s="74"/>
      <c r="N25" s="74"/>
      <c r="O25" s="74"/>
    </row>
    <row r="26" spans="3:15" s="23" customFormat="1" ht="12.75"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</row>
    <row r="27" spans="3:15" s="23" customFormat="1" ht="12.75"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</row>
    <row r="28" spans="3:15" s="23" customFormat="1" ht="16.5">
      <c r="C28" s="1045" t="s">
        <v>888</v>
      </c>
      <c r="D28" s="1045"/>
      <c r="E28" s="1045"/>
      <c r="F28" s="1045"/>
      <c r="G28" s="1045"/>
      <c r="H28" s="1045"/>
      <c r="I28" s="1045"/>
      <c r="J28" s="1045"/>
      <c r="K28" s="1045"/>
      <c r="L28" s="1045"/>
      <c r="M28" s="1045"/>
      <c r="N28" s="1045"/>
      <c r="O28" s="1045"/>
    </row>
    <row r="29" spans="3:15" s="23" customFormat="1" ht="15.75" thickBot="1">
      <c r="C29" s="109"/>
      <c r="D29" s="110"/>
      <c r="E29" s="110"/>
      <c r="F29" s="110"/>
      <c r="G29" s="110"/>
      <c r="H29" s="111"/>
      <c r="I29" s="111"/>
      <c r="J29" s="111"/>
      <c r="K29" s="111"/>
      <c r="L29" s="111"/>
      <c r="M29" s="111"/>
      <c r="N29" s="58"/>
      <c r="O29" s="217" t="s">
        <v>59</v>
      </c>
    </row>
    <row r="30" spans="3:16" s="23" customFormat="1" ht="15" customHeight="1">
      <c r="C30" s="1060" t="s">
        <v>732</v>
      </c>
      <c r="D30" s="1063" t="s">
        <v>21</v>
      </c>
      <c r="E30" s="1064"/>
      <c r="F30" s="1065"/>
      <c r="G30" s="1046" t="s">
        <v>514</v>
      </c>
      <c r="H30" s="1047"/>
      <c r="I30" s="1048"/>
      <c r="J30" s="1049" t="s">
        <v>108</v>
      </c>
      <c r="K30" s="1050"/>
      <c r="L30" s="1051"/>
      <c r="M30" s="1046" t="s">
        <v>109</v>
      </c>
      <c r="N30" s="1047"/>
      <c r="O30" s="1048"/>
      <c r="P30" s="32"/>
    </row>
    <row r="31" spans="3:15" s="23" customFormat="1" ht="12.75" customHeight="1">
      <c r="C31" s="1061"/>
      <c r="D31" s="1055" t="s">
        <v>62</v>
      </c>
      <c r="E31" s="1057" t="s">
        <v>513</v>
      </c>
      <c r="F31" s="1053" t="s">
        <v>572</v>
      </c>
      <c r="G31" s="1055" t="s">
        <v>62</v>
      </c>
      <c r="H31" s="1057" t="s">
        <v>513</v>
      </c>
      <c r="I31" s="1053" t="s">
        <v>572</v>
      </c>
      <c r="J31" s="1055" t="s">
        <v>62</v>
      </c>
      <c r="K31" s="1057" t="s">
        <v>513</v>
      </c>
      <c r="L31" s="1053" t="s">
        <v>572</v>
      </c>
      <c r="M31" s="1055" t="s">
        <v>62</v>
      </c>
      <c r="N31" s="1057" t="s">
        <v>513</v>
      </c>
      <c r="O31" s="1053" t="s">
        <v>572</v>
      </c>
    </row>
    <row r="32" spans="2:15" s="23" customFormat="1" ht="21.75" customHeight="1" thickBot="1">
      <c r="B32" s="210"/>
      <c r="C32" s="1066"/>
      <c r="D32" s="1056"/>
      <c r="E32" s="1058"/>
      <c r="F32" s="1054"/>
      <c r="G32" s="1056"/>
      <c r="H32" s="1058"/>
      <c r="I32" s="1054"/>
      <c r="J32" s="1056"/>
      <c r="K32" s="1058"/>
      <c r="L32" s="1054"/>
      <c r="M32" s="1056"/>
      <c r="N32" s="1058"/>
      <c r="O32" s="1054"/>
    </row>
    <row r="33" spans="2:15" s="23" customFormat="1" ht="14.25" customHeight="1">
      <c r="B33" s="210"/>
      <c r="C33" s="644" t="s">
        <v>110</v>
      </c>
      <c r="D33" s="295">
        <v>152</v>
      </c>
      <c r="E33" s="261">
        <v>8910000</v>
      </c>
      <c r="F33" s="267">
        <f>E33/D33</f>
        <v>58618.42105263158</v>
      </c>
      <c r="G33" s="629">
        <v>151</v>
      </c>
      <c r="H33" s="630">
        <f>E33-N33</f>
        <v>8762700</v>
      </c>
      <c r="I33" s="631">
        <f>H33/G33</f>
        <v>58031.12582781457</v>
      </c>
      <c r="J33" s="629"/>
      <c r="K33" s="630"/>
      <c r="L33" s="631"/>
      <c r="M33" s="295">
        <v>1</v>
      </c>
      <c r="N33" s="261">
        <v>147300</v>
      </c>
      <c r="O33" s="261">
        <f>N33</f>
        <v>147300</v>
      </c>
    </row>
    <row r="34" spans="2:15" s="23" customFormat="1" ht="14.25" customHeight="1">
      <c r="B34" s="210"/>
      <c r="C34" s="645" t="s">
        <v>111</v>
      </c>
      <c r="D34" s="293">
        <v>152</v>
      </c>
      <c r="E34" s="230">
        <v>9000000</v>
      </c>
      <c r="F34" s="267">
        <f aca="true" t="shared" si="6" ref="F34:F44">E34/D34</f>
        <v>59210.52631578947</v>
      </c>
      <c r="G34" s="633">
        <v>151</v>
      </c>
      <c r="H34" s="634">
        <v>8852700</v>
      </c>
      <c r="I34" s="631">
        <f aca="true" t="shared" si="7" ref="I34:I44">H34/G34</f>
        <v>58627.15231788079</v>
      </c>
      <c r="J34" s="633"/>
      <c r="K34" s="634"/>
      <c r="L34" s="635"/>
      <c r="M34" s="293">
        <v>1</v>
      </c>
      <c r="N34" s="261">
        <v>147300</v>
      </c>
      <c r="O34" s="261">
        <f aca="true" t="shared" si="8" ref="O34:O45">N34</f>
        <v>147300</v>
      </c>
    </row>
    <row r="35" spans="2:15" s="23" customFormat="1" ht="14.25" customHeight="1">
      <c r="B35" s="210"/>
      <c r="C35" s="645" t="s">
        <v>112</v>
      </c>
      <c r="D35" s="295">
        <v>152</v>
      </c>
      <c r="E35" s="230">
        <v>8750000</v>
      </c>
      <c r="F35" s="267">
        <f t="shared" si="6"/>
        <v>57565.78947368421</v>
      </c>
      <c r="G35" s="629">
        <v>149</v>
      </c>
      <c r="H35" s="634">
        <f>8602700-K35</f>
        <v>8487700</v>
      </c>
      <c r="I35" s="631">
        <f t="shared" si="7"/>
        <v>56964.42953020134</v>
      </c>
      <c r="J35" s="633">
        <v>2</v>
      </c>
      <c r="K35" s="634">
        <v>115000</v>
      </c>
      <c r="L35" s="635">
        <f>K35/2</f>
        <v>57500</v>
      </c>
      <c r="M35" s="295">
        <v>1</v>
      </c>
      <c r="N35" s="261">
        <v>147300</v>
      </c>
      <c r="O35" s="261">
        <f t="shared" si="8"/>
        <v>147300</v>
      </c>
    </row>
    <row r="36" spans="2:15" s="23" customFormat="1" ht="14.25" customHeight="1">
      <c r="B36" s="210"/>
      <c r="C36" s="645" t="s">
        <v>113</v>
      </c>
      <c r="D36" s="293">
        <v>152</v>
      </c>
      <c r="E36" s="230">
        <v>8850000</v>
      </c>
      <c r="F36" s="267">
        <f t="shared" si="6"/>
        <v>58223.68421052631</v>
      </c>
      <c r="G36" s="633">
        <v>149</v>
      </c>
      <c r="H36" s="634">
        <v>8587700</v>
      </c>
      <c r="I36" s="631">
        <f t="shared" si="7"/>
        <v>57635.57046979866</v>
      </c>
      <c r="J36" s="633">
        <v>2</v>
      </c>
      <c r="K36" s="634">
        <v>115000</v>
      </c>
      <c r="L36" s="635">
        <f>K36/2</f>
        <v>57500</v>
      </c>
      <c r="M36" s="293">
        <v>1</v>
      </c>
      <c r="N36" s="261">
        <v>147300</v>
      </c>
      <c r="O36" s="261">
        <f t="shared" si="8"/>
        <v>147300</v>
      </c>
    </row>
    <row r="37" spans="2:15" s="23" customFormat="1" ht="14.25" customHeight="1">
      <c r="B37" s="210"/>
      <c r="C37" s="645" t="s">
        <v>114</v>
      </c>
      <c r="D37" s="295">
        <v>152</v>
      </c>
      <c r="E37" s="230">
        <v>8850000</v>
      </c>
      <c r="F37" s="267">
        <f t="shared" si="6"/>
        <v>58223.68421052631</v>
      </c>
      <c r="G37" s="629">
        <v>149</v>
      </c>
      <c r="H37" s="634">
        <v>8587700</v>
      </c>
      <c r="I37" s="631">
        <f t="shared" si="7"/>
        <v>57635.57046979866</v>
      </c>
      <c r="J37" s="633">
        <v>2</v>
      </c>
      <c r="K37" s="634">
        <v>115000</v>
      </c>
      <c r="L37" s="635">
        <f>K37/2</f>
        <v>57500</v>
      </c>
      <c r="M37" s="295">
        <v>1</v>
      </c>
      <c r="N37" s="261">
        <v>147300</v>
      </c>
      <c r="O37" s="261">
        <f t="shared" si="8"/>
        <v>147300</v>
      </c>
    </row>
    <row r="38" spans="2:15" s="23" customFormat="1" ht="14.25" customHeight="1">
      <c r="B38" s="210"/>
      <c r="C38" s="645" t="s">
        <v>115</v>
      </c>
      <c r="D38" s="293">
        <v>152</v>
      </c>
      <c r="E38" s="230">
        <v>8750000</v>
      </c>
      <c r="F38" s="267">
        <f t="shared" si="6"/>
        <v>57565.78947368421</v>
      </c>
      <c r="G38" s="633">
        <v>148</v>
      </c>
      <c r="H38" s="634">
        <f>8602700-K38</f>
        <v>8411700</v>
      </c>
      <c r="I38" s="631">
        <f t="shared" si="7"/>
        <v>56835.81081081081</v>
      </c>
      <c r="J38" s="633">
        <v>3</v>
      </c>
      <c r="K38" s="634">
        <v>191000</v>
      </c>
      <c r="L38" s="635">
        <f>K38/J38</f>
        <v>63666.666666666664</v>
      </c>
      <c r="M38" s="293">
        <v>1</v>
      </c>
      <c r="N38" s="261">
        <v>147300</v>
      </c>
      <c r="O38" s="261">
        <f t="shared" si="8"/>
        <v>147300</v>
      </c>
    </row>
    <row r="39" spans="2:15" s="23" customFormat="1" ht="14.25" customHeight="1">
      <c r="B39" s="210"/>
      <c r="C39" s="645" t="s">
        <v>116</v>
      </c>
      <c r="D39" s="295">
        <v>152</v>
      </c>
      <c r="E39" s="230">
        <v>8750000</v>
      </c>
      <c r="F39" s="267">
        <f t="shared" si="6"/>
        <v>57565.78947368421</v>
      </c>
      <c r="G39" s="629">
        <v>148</v>
      </c>
      <c r="H39" s="634">
        <f>8602700-K39</f>
        <v>8411700</v>
      </c>
      <c r="I39" s="631">
        <f t="shared" si="7"/>
        <v>56835.81081081081</v>
      </c>
      <c r="J39" s="633">
        <v>3</v>
      </c>
      <c r="K39" s="634">
        <v>191000</v>
      </c>
      <c r="L39" s="635">
        <f aca="true" t="shared" si="9" ref="L39:L44">K39/J39</f>
        <v>63666.666666666664</v>
      </c>
      <c r="M39" s="295">
        <v>1</v>
      </c>
      <c r="N39" s="261">
        <v>147300</v>
      </c>
      <c r="O39" s="261">
        <f t="shared" si="8"/>
        <v>147300</v>
      </c>
    </row>
    <row r="40" spans="2:15" s="23" customFormat="1" ht="14.25" customHeight="1">
      <c r="B40" s="210"/>
      <c r="C40" s="645" t="s">
        <v>117</v>
      </c>
      <c r="D40" s="293">
        <v>152</v>
      </c>
      <c r="E40" s="230">
        <v>8750000</v>
      </c>
      <c r="F40" s="267">
        <f t="shared" si="6"/>
        <v>57565.78947368421</v>
      </c>
      <c r="G40" s="633">
        <v>148</v>
      </c>
      <c r="H40" s="634">
        <f>8602700-K40</f>
        <v>8411700</v>
      </c>
      <c r="I40" s="631">
        <f t="shared" si="7"/>
        <v>56835.81081081081</v>
      </c>
      <c r="J40" s="633">
        <v>3</v>
      </c>
      <c r="K40" s="634">
        <v>191000</v>
      </c>
      <c r="L40" s="635">
        <f t="shared" si="9"/>
        <v>63666.666666666664</v>
      </c>
      <c r="M40" s="293">
        <v>1</v>
      </c>
      <c r="N40" s="261">
        <v>147300</v>
      </c>
      <c r="O40" s="261">
        <f t="shared" si="8"/>
        <v>147300</v>
      </c>
    </row>
    <row r="41" spans="2:15" s="23" customFormat="1" ht="14.25" customHeight="1">
      <c r="B41" s="210"/>
      <c r="C41" s="645" t="s">
        <v>118</v>
      </c>
      <c r="D41" s="295">
        <v>152</v>
      </c>
      <c r="E41" s="230">
        <v>8750000</v>
      </c>
      <c r="F41" s="267">
        <f t="shared" si="6"/>
        <v>57565.78947368421</v>
      </c>
      <c r="G41" s="629">
        <v>146</v>
      </c>
      <c r="H41" s="634">
        <f>8602700-K41</f>
        <v>8296700</v>
      </c>
      <c r="I41" s="631">
        <f t="shared" si="7"/>
        <v>56826.71232876712</v>
      </c>
      <c r="J41" s="633">
        <v>5</v>
      </c>
      <c r="K41" s="634">
        <v>306000</v>
      </c>
      <c r="L41" s="635">
        <f t="shared" si="9"/>
        <v>61200</v>
      </c>
      <c r="M41" s="295">
        <v>1</v>
      </c>
      <c r="N41" s="261">
        <v>147300</v>
      </c>
      <c r="O41" s="261">
        <f t="shared" si="8"/>
        <v>147300</v>
      </c>
    </row>
    <row r="42" spans="2:15" s="23" customFormat="1" ht="14.25" customHeight="1">
      <c r="B42" s="210"/>
      <c r="C42" s="645" t="s">
        <v>119</v>
      </c>
      <c r="D42" s="293">
        <v>152</v>
      </c>
      <c r="E42" s="230">
        <v>8750000</v>
      </c>
      <c r="F42" s="267">
        <f t="shared" si="6"/>
        <v>57565.78947368421</v>
      </c>
      <c r="G42" s="633">
        <v>146</v>
      </c>
      <c r="H42" s="634">
        <f>8602700-K42</f>
        <v>8296700</v>
      </c>
      <c r="I42" s="631">
        <f t="shared" si="7"/>
        <v>56826.71232876712</v>
      </c>
      <c r="J42" s="633">
        <v>5</v>
      </c>
      <c r="K42" s="634">
        <v>306000</v>
      </c>
      <c r="L42" s="635">
        <f t="shared" si="9"/>
        <v>61200</v>
      </c>
      <c r="M42" s="293">
        <v>1</v>
      </c>
      <c r="N42" s="261">
        <v>147300</v>
      </c>
      <c r="O42" s="261">
        <f t="shared" si="8"/>
        <v>147300</v>
      </c>
    </row>
    <row r="43" spans="2:15" s="23" customFormat="1" ht="14.25" customHeight="1">
      <c r="B43" s="210"/>
      <c r="C43" s="645" t="s">
        <v>120</v>
      </c>
      <c r="D43" s="295">
        <v>152</v>
      </c>
      <c r="E43" s="230">
        <v>10575000</v>
      </c>
      <c r="F43" s="267">
        <f t="shared" si="6"/>
        <v>69572.36842105263</v>
      </c>
      <c r="G43" s="629">
        <v>146</v>
      </c>
      <c r="H43" s="634">
        <v>10121700</v>
      </c>
      <c r="I43" s="631">
        <f t="shared" si="7"/>
        <v>69326.71232876713</v>
      </c>
      <c r="J43" s="633">
        <v>5</v>
      </c>
      <c r="K43" s="634">
        <v>306000</v>
      </c>
      <c r="L43" s="635">
        <f t="shared" si="9"/>
        <v>61200</v>
      </c>
      <c r="M43" s="295">
        <v>1</v>
      </c>
      <c r="N43" s="261">
        <v>147300</v>
      </c>
      <c r="O43" s="261">
        <f t="shared" si="8"/>
        <v>147300</v>
      </c>
    </row>
    <row r="44" spans="2:15" s="23" customFormat="1" ht="14.25" customHeight="1">
      <c r="B44" s="210"/>
      <c r="C44" s="645" t="s">
        <v>121</v>
      </c>
      <c r="D44" s="293">
        <v>152</v>
      </c>
      <c r="E44" s="230">
        <v>10425000</v>
      </c>
      <c r="F44" s="267">
        <f t="shared" si="6"/>
        <v>68585.52631578948</v>
      </c>
      <c r="G44" s="633">
        <v>144</v>
      </c>
      <c r="H44" s="634">
        <v>9790954</v>
      </c>
      <c r="I44" s="631">
        <f t="shared" si="7"/>
        <v>67992.73611111111</v>
      </c>
      <c r="J44" s="633">
        <v>7</v>
      </c>
      <c r="K44" s="634">
        <v>486746</v>
      </c>
      <c r="L44" s="635">
        <f t="shared" si="9"/>
        <v>69535.14285714286</v>
      </c>
      <c r="M44" s="293">
        <v>1</v>
      </c>
      <c r="N44" s="261">
        <v>147300</v>
      </c>
      <c r="O44" s="261">
        <f t="shared" si="8"/>
        <v>147300</v>
      </c>
    </row>
    <row r="45" spans="2:15" s="23" customFormat="1" ht="14.25" customHeight="1">
      <c r="B45" s="210"/>
      <c r="C45" s="645" t="s">
        <v>21</v>
      </c>
      <c r="D45" s="293">
        <f aca="true" t="shared" si="10" ref="D45:I45">SUM(D33:D44)</f>
        <v>1824</v>
      </c>
      <c r="E45" s="230">
        <f t="shared" si="10"/>
        <v>109110000</v>
      </c>
      <c r="F45" s="230">
        <f t="shared" si="10"/>
        <v>717828.947368421</v>
      </c>
      <c r="G45" s="633">
        <f t="shared" si="10"/>
        <v>1775</v>
      </c>
      <c r="H45" s="634">
        <f t="shared" si="10"/>
        <v>105019654</v>
      </c>
      <c r="I45" s="634">
        <f t="shared" si="10"/>
        <v>710374.154145339</v>
      </c>
      <c r="J45" s="633">
        <f>SUM(J35:J44)</f>
        <v>37</v>
      </c>
      <c r="K45" s="634">
        <f>SUM(K35:K44)</f>
        <v>2322746</v>
      </c>
      <c r="L45" s="635">
        <f>SUM(L35:L44)</f>
        <v>616635.1428571428</v>
      </c>
      <c r="M45" s="293">
        <f>SUM(M33:M44)</f>
        <v>12</v>
      </c>
      <c r="N45" s="230">
        <f>SUM(N33:N44)</f>
        <v>1767600</v>
      </c>
      <c r="O45" s="261">
        <f t="shared" si="8"/>
        <v>1767600</v>
      </c>
    </row>
    <row r="46" spans="2:15" s="23" customFormat="1" ht="14.25" customHeight="1" thickBot="1">
      <c r="B46" s="210"/>
      <c r="C46" s="646" t="s">
        <v>122</v>
      </c>
      <c r="D46" s="300">
        <v>152</v>
      </c>
      <c r="E46" s="233">
        <f>109110000/12</f>
        <v>9092500</v>
      </c>
      <c r="F46" s="647">
        <f>717829/12</f>
        <v>59819.083333333336</v>
      </c>
      <c r="G46" s="641">
        <v>148</v>
      </c>
      <c r="H46" s="642">
        <v>8751638</v>
      </c>
      <c r="I46" s="643">
        <f>710877/12</f>
        <v>59239.75</v>
      </c>
      <c r="J46" s="641">
        <v>4</v>
      </c>
      <c r="K46" s="642">
        <v>232275</v>
      </c>
      <c r="L46" s="635">
        <v>61664</v>
      </c>
      <c r="M46" s="300">
        <v>1</v>
      </c>
      <c r="N46" s="233">
        <f>N33</f>
        <v>147300</v>
      </c>
      <c r="O46" s="233">
        <f>O33</f>
        <v>147300</v>
      </c>
    </row>
    <row r="47" spans="3:15" s="23" customFormat="1" ht="15">
      <c r="C47" s="1059" t="s">
        <v>994</v>
      </c>
      <c r="D47" s="1059"/>
      <c r="E47" s="1059"/>
      <c r="F47" s="1059"/>
      <c r="G47" s="1059"/>
      <c r="H47" s="1059"/>
      <c r="I47" s="1059"/>
      <c r="J47" s="1059"/>
      <c r="K47" s="1059"/>
      <c r="L47" s="1059"/>
      <c r="M47" s="1059"/>
      <c r="N47" s="1059"/>
      <c r="O47" s="58"/>
    </row>
    <row r="48" spans="3:15" ht="12.75"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</row>
    <row r="49" spans="3:15" ht="12.75"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</row>
    <row r="50" spans="3:15" ht="12.75"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</row>
    <row r="51" spans="3:15" ht="16.5">
      <c r="C51" s="1045" t="s">
        <v>887</v>
      </c>
      <c r="D51" s="1045"/>
      <c r="E51" s="1045"/>
      <c r="F51" s="1045"/>
      <c r="G51" s="1045"/>
      <c r="H51" s="1045"/>
      <c r="I51" s="1045"/>
      <c r="J51" s="1045"/>
      <c r="K51" s="1045"/>
      <c r="L51" s="1045"/>
      <c r="M51" s="1045"/>
      <c r="N51" s="1045"/>
      <c r="O51" s="1045"/>
    </row>
    <row r="52" spans="3:15" ht="15.75" thickBot="1">
      <c r="C52" s="109"/>
      <c r="D52" s="110"/>
      <c r="E52" s="110"/>
      <c r="F52" s="110"/>
      <c r="G52" s="110"/>
      <c r="H52" s="111"/>
      <c r="I52" s="111"/>
      <c r="J52" s="111"/>
      <c r="K52" s="111"/>
      <c r="L52" s="111"/>
      <c r="M52" s="111"/>
      <c r="N52" s="58"/>
      <c r="O52" s="217" t="s">
        <v>59</v>
      </c>
    </row>
    <row r="53" spans="3:15" ht="15" customHeight="1">
      <c r="C53" s="1069" t="s">
        <v>732</v>
      </c>
      <c r="D53" s="1072" t="s">
        <v>21</v>
      </c>
      <c r="E53" s="1073"/>
      <c r="F53" s="1074"/>
      <c r="G53" s="1075" t="s">
        <v>514</v>
      </c>
      <c r="H53" s="1076"/>
      <c r="I53" s="1077"/>
      <c r="J53" s="1078" t="s">
        <v>108</v>
      </c>
      <c r="K53" s="1079"/>
      <c r="L53" s="1080"/>
      <c r="M53" s="1075" t="s">
        <v>109</v>
      </c>
      <c r="N53" s="1076"/>
      <c r="O53" s="1077"/>
    </row>
    <row r="54" spans="3:15" ht="12.75" customHeight="1">
      <c r="C54" s="1070"/>
      <c r="D54" s="1067" t="s">
        <v>62</v>
      </c>
      <c r="E54" s="1081" t="s">
        <v>513</v>
      </c>
      <c r="F54" s="1083" t="s">
        <v>572</v>
      </c>
      <c r="G54" s="1067" t="s">
        <v>62</v>
      </c>
      <c r="H54" s="1081" t="s">
        <v>513</v>
      </c>
      <c r="I54" s="1083" t="s">
        <v>572</v>
      </c>
      <c r="J54" s="1067" t="s">
        <v>62</v>
      </c>
      <c r="K54" s="1081" t="s">
        <v>513</v>
      </c>
      <c r="L54" s="1083" t="s">
        <v>572</v>
      </c>
      <c r="M54" s="1067" t="s">
        <v>62</v>
      </c>
      <c r="N54" s="1081" t="s">
        <v>513</v>
      </c>
      <c r="O54" s="1083" t="s">
        <v>572</v>
      </c>
    </row>
    <row r="55" spans="3:15" ht="13.5" thickBot="1">
      <c r="C55" s="1071"/>
      <c r="D55" s="1068"/>
      <c r="E55" s="1082"/>
      <c r="F55" s="1084"/>
      <c r="G55" s="1068"/>
      <c r="H55" s="1082"/>
      <c r="I55" s="1084"/>
      <c r="J55" s="1068"/>
      <c r="K55" s="1082"/>
      <c r="L55" s="1084"/>
      <c r="M55" s="1068"/>
      <c r="N55" s="1082"/>
      <c r="O55" s="1084"/>
    </row>
    <row r="56" spans="3:15" ht="15">
      <c r="C56" s="218" t="s">
        <v>110</v>
      </c>
      <c r="D56" s="78">
        <v>152</v>
      </c>
      <c r="E56" s="65">
        <v>10393314</v>
      </c>
      <c r="F56" s="245">
        <f>E56/D56</f>
        <v>68377.06578947368</v>
      </c>
      <c r="G56" s="278">
        <v>151</v>
      </c>
      <c r="H56" s="246">
        <f>E56-N56</f>
        <v>10221489</v>
      </c>
      <c r="I56" s="247">
        <f>H56/G56</f>
        <v>67691.98013245034</v>
      </c>
      <c r="J56" s="278"/>
      <c r="K56" s="246"/>
      <c r="L56" s="247"/>
      <c r="M56" s="64">
        <v>1</v>
      </c>
      <c r="N56" s="65">
        <v>171825</v>
      </c>
      <c r="O56" s="65">
        <f>N56</f>
        <v>171825</v>
      </c>
    </row>
    <row r="57" spans="3:15" ht="15">
      <c r="C57" s="219" t="s">
        <v>111</v>
      </c>
      <c r="D57" s="78">
        <v>152</v>
      </c>
      <c r="E57" s="69">
        <v>10498500</v>
      </c>
      <c r="F57" s="245">
        <f aca="true" t="shared" si="11" ref="F57:F67">E57/D57</f>
        <v>69069.07894736843</v>
      </c>
      <c r="G57" s="279">
        <v>151</v>
      </c>
      <c r="H57" s="246">
        <f>E57-N57</f>
        <v>10326675</v>
      </c>
      <c r="I57" s="247">
        <f aca="true" t="shared" si="12" ref="I57:I67">H57/G57</f>
        <v>68388.5761589404</v>
      </c>
      <c r="J57" s="279"/>
      <c r="K57" s="248"/>
      <c r="L57" s="249"/>
      <c r="M57" s="68">
        <v>1</v>
      </c>
      <c r="N57" s="65">
        <v>171825</v>
      </c>
      <c r="O57" s="65">
        <f aca="true" t="shared" si="13" ref="O57:O67">N57</f>
        <v>171825</v>
      </c>
    </row>
    <row r="58" spans="3:15" ht="15.75">
      <c r="C58" s="219" t="s">
        <v>112</v>
      </c>
      <c r="D58" s="78">
        <v>152</v>
      </c>
      <c r="E58" s="69">
        <v>10206875</v>
      </c>
      <c r="F58" s="245">
        <f t="shared" si="11"/>
        <v>67150.49342105263</v>
      </c>
      <c r="G58" s="278">
        <v>149</v>
      </c>
      <c r="H58" s="246">
        <f>E58-N58-K58</f>
        <v>9904254</v>
      </c>
      <c r="I58" s="247">
        <f t="shared" si="12"/>
        <v>66471.5033557047</v>
      </c>
      <c r="J58" s="633">
        <v>2</v>
      </c>
      <c r="K58" s="248">
        <v>130796</v>
      </c>
      <c r="L58" s="249">
        <f>K58/J58</f>
        <v>65398</v>
      </c>
      <c r="M58" s="64">
        <v>1</v>
      </c>
      <c r="N58" s="65">
        <v>171825</v>
      </c>
      <c r="O58" s="65">
        <f t="shared" si="13"/>
        <v>171825</v>
      </c>
    </row>
    <row r="59" spans="3:15" ht="15.75">
      <c r="C59" s="219" t="s">
        <v>113</v>
      </c>
      <c r="D59" s="78">
        <v>152</v>
      </c>
      <c r="E59" s="69">
        <v>10323525</v>
      </c>
      <c r="F59" s="245">
        <f t="shared" si="11"/>
        <v>67917.92763157895</v>
      </c>
      <c r="G59" s="278">
        <v>149</v>
      </c>
      <c r="H59" s="246">
        <f aca="true" t="shared" si="14" ref="H59:H67">E59-N59-K59</f>
        <v>10020904</v>
      </c>
      <c r="I59" s="247">
        <f t="shared" si="12"/>
        <v>67254.38926174496</v>
      </c>
      <c r="J59" s="633">
        <v>2</v>
      </c>
      <c r="K59" s="248">
        <v>130796</v>
      </c>
      <c r="L59" s="249">
        <f aca="true" t="shared" si="15" ref="L59:L67">K59/J59</f>
        <v>65398</v>
      </c>
      <c r="M59" s="68">
        <v>1</v>
      </c>
      <c r="N59" s="65">
        <v>171825</v>
      </c>
      <c r="O59" s="65">
        <f t="shared" si="13"/>
        <v>171825</v>
      </c>
    </row>
    <row r="60" spans="3:15" ht="15.75">
      <c r="C60" s="219" t="s">
        <v>114</v>
      </c>
      <c r="D60" s="78">
        <v>152</v>
      </c>
      <c r="E60" s="69">
        <v>10323525</v>
      </c>
      <c r="F60" s="245">
        <f t="shared" si="11"/>
        <v>67917.92763157895</v>
      </c>
      <c r="G60" s="278">
        <v>149</v>
      </c>
      <c r="H60" s="246">
        <f t="shared" si="14"/>
        <v>10020904</v>
      </c>
      <c r="I60" s="247">
        <f t="shared" si="12"/>
        <v>67254.38926174496</v>
      </c>
      <c r="J60" s="633">
        <v>2</v>
      </c>
      <c r="K60" s="248">
        <v>130796</v>
      </c>
      <c r="L60" s="249">
        <f t="shared" si="15"/>
        <v>65398</v>
      </c>
      <c r="M60" s="64">
        <v>1</v>
      </c>
      <c r="N60" s="65">
        <v>171825</v>
      </c>
      <c r="O60" s="65">
        <f t="shared" si="13"/>
        <v>171825</v>
      </c>
    </row>
    <row r="61" spans="3:15" ht="15.75">
      <c r="C61" s="219" t="s">
        <v>115</v>
      </c>
      <c r="D61" s="78">
        <v>152</v>
      </c>
      <c r="E61" s="69">
        <v>10206890</v>
      </c>
      <c r="F61" s="245">
        <f t="shared" si="11"/>
        <v>67150.59210526316</v>
      </c>
      <c r="G61" s="279">
        <v>148</v>
      </c>
      <c r="H61" s="246">
        <f t="shared" si="14"/>
        <v>9816199</v>
      </c>
      <c r="I61" s="247">
        <f t="shared" si="12"/>
        <v>66325.66891891892</v>
      </c>
      <c r="J61" s="633">
        <v>3</v>
      </c>
      <c r="K61" s="248">
        <v>218866</v>
      </c>
      <c r="L61" s="249">
        <f t="shared" si="15"/>
        <v>72955.33333333333</v>
      </c>
      <c r="M61" s="68">
        <v>1</v>
      </c>
      <c r="N61" s="65">
        <v>171825</v>
      </c>
      <c r="O61" s="65">
        <f t="shared" si="13"/>
        <v>171825</v>
      </c>
    </row>
    <row r="62" spans="3:15" ht="15.75">
      <c r="C62" s="219" t="s">
        <v>116</v>
      </c>
      <c r="D62" s="78">
        <v>152</v>
      </c>
      <c r="E62" s="69">
        <v>10206890</v>
      </c>
      <c r="F62" s="245">
        <f t="shared" si="11"/>
        <v>67150.59210526316</v>
      </c>
      <c r="G62" s="279">
        <v>148</v>
      </c>
      <c r="H62" s="246">
        <f t="shared" si="14"/>
        <v>9816199</v>
      </c>
      <c r="I62" s="247">
        <f t="shared" si="12"/>
        <v>66325.66891891892</v>
      </c>
      <c r="J62" s="633">
        <v>3</v>
      </c>
      <c r="K62" s="248">
        <v>218866</v>
      </c>
      <c r="L62" s="249">
        <f t="shared" si="15"/>
        <v>72955.33333333333</v>
      </c>
      <c r="M62" s="64">
        <v>1</v>
      </c>
      <c r="N62" s="65">
        <v>171825</v>
      </c>
      <c r="O62" s="65">
        <f t="shared" si="13"/>
        <v>171825</v>
      </c>
    </row>
    <row r="63" spans="3:15" ht="15.75">
      <c r="C63" s="219" t="s">
        <v>117</v>
      </c>
      <c r="D63" s="78">
        <v>152</v>
      </c>
      <c r="E63" s="69">
        <v>10206890</v>
      </c>
      <c r="F63" s="245">
        <f t="shared" si="11"/>
        <v>67150.59210526316</v>
      </c>
      <c r="G63" s="279">
        <v>148</v>
      </c>
      <c r="H63" s="246">
        <f t="shared" si="14"/>
        <v>9816199</v>
      </c>
      <c r="I63" s="247">
        <f t="shared" si="12"/>
        <v>66325.66891891892</v>
      </c>
      <c r="J63" s="633">
        <v>3</v>
      </c>
      <c r="K63" s="248">
        <v>218866</v>
      </c>
      <c r="L63" s="249">
        <f t="shared" si="15"/>
        <v>72955.33333333333</v>
      </c>
      <c r="M63" s="68">
        <v>1</v>
      </c>
      <c r="N63" s="65">
        <v>171825</v>
      </c>
      <c r="O63" s="65">
        <f t="shared" si="13"/>
        <v>171825</v>
      </c>
    </row>
    <row r="64" spans="3:15" ht="15.75">
      <c r="C64" s="219" t="s">
        <v>118</v>
      </c>
      <c r="D64" s="78">
        <v>152</v>
      </c>
      <c r="E64" s="69">
        <v>10206890</v>
      </c>
      <c r="F64" s="245">
        <f t="shared" si="11"/>
        <v>67150.59210526316</v>
      </c>
      <c r="G64" s="278">
        <v>146</v>
      </c>
      <c r="H64" s="246">
        <f t="shared" si="14"/>
        <v>9685403</v>
      </c>
      <c r="I64" s="247">
        <f t="shared" si="12"/>
        <v>66338.37671232877</v>
      </c>
      <c r="J64" s="633">
        <v>5</v>
      </c>
      <c r="K64" s="248">
        <v>349662</v>
      </c>
      <c r="L64" s="249">
        <f t="shared" si="15"/>
        <v>69932.4</v>
      </c>
      <c r="M64" s="64">
        <v>1</v>
      </c>
      <c r="N64" s="65">
        <v>171825</v>
      </c>
      <c r="O64" s="65">
        <f t="shared" si="13"/>
        <v>171825</v>
      </c>
    </row>
    <row r="65" spans="3:15" ht="15.75">
      <c r="C65" s="219" t="s">
        <v>119</v>
      </c>
      <c r="D65" s="78">
        <v>152</v>
      </c>
      <c r="E65" s="69">
        <v>10206890</v>
      </c>
      <c r="F65" s="245">
        <f t="shared" si="11"/>
        <v>67150.59210526316</v>
      </c>
      <c r="G65" s="278">
        <v>146</v>
      </c>
      <c r="H65" s="246">
        <f t="shared" si="14"/>
        <v>9685403</v>
      </c>
      <c r="I65" s="247">
        <f t="shared" si="12"/>
        <v>66338.37671232877</v>
      </c>
      <c r="J65" s="633">
        <v>5</v>
      </c>
      <c r="K65" s="248">
        <v>349662</v>
      </c>
      <c r="L65" s="249">
        <f t="shared" si="15"/>
        <v>69932.4</v>
      </c>
      <c r="M65" s="68">
        <v>1</v>
      </c>
      <c r="N65" s="65">
        <v>171825</v>
      </c>
      <c r="O65" s="65">
        <f t="shared" si="13"/>
        <v>171825</v>
      </c>
    </row>
    <row r="66" spans="3:15" ht="15.75">
      <c r="C66" s="219" t="s">
        <v>120</v>
      </c>
      <c r="D66" s="78">
        <v>152</v>
      </c>
      <c r="E66" s="69">
        <v>12337393</v>
      </c>
      <c r="F66" s="245">
        <f t="shared" si="11"/>
        <v>81167.05921052632</v>
      </c>
      <c r="G66" s="278">
        <v>146</v>
      </c>
      <c r="H66" s="246">
        <f t="shared" si="14"/>
        <v>11815906</v>
      </c>
      <c r="I66" s="247">
        <f t="shared" si="12"/>
        <v>80930.86301369863</v>
      </c>
      <c r="J66" s="633">
        <v>5</v>
      </c>
      <c r="K66" s="248">
        <v>349662</v>
      </c>
      <c r="L66" s="249">
        <f t="shared" si="15"/>
        <v>69932.4</v>
      </c>
      <c r="M66" s="64">
        <v>1</v>
      </c>
      <c r="N66" s="65">
        <v>171825</v>
      </c>
      <c r="O66" s="65">
        <f t="shared" si="13"/>
        <v>171825</v>
      </c>
    </row>
    <row r="67" spans="3:15" ht="15.75">
      <c r="C67" s="219" t="s">
        <v>121</v>
      </c>
      <c r="D67" s="78">
        <v>152</v>
      </c>
      <c r="E67" s="69">
        <v>12162418</v>
      </c>
      <c r="F67" s="245">
        <f t="shared" si="11"/>
        <v>80015.90789473684</v>
      </c>
      <c r="G67" s="279">
        <v>144</v>
      </c>
      <c r="H67" s="246">
        <f t="shared" si="14"/>
        <v>11430091</v>
      </c>
      <c r="I67" s="247">
        <f t="shared" si="12"/>
        <v>79375.63194444444</v>
      </c>
      <c r="J67" s="633">
        <v>7</v>
      </c>
      <c r="K67" s="248">
        <v>560502</v>
      </c>
      <c r="L67" s="249">
        <f t="shared" si="15"/>
        <v>80071.71428571429</v>
      </c>
      <c r="M67" s="68">
        <v>1</v>
      </c>
      <c r="N67" s="65">
        <v>171825</v>
      </c>
      <c r="O67" s="65">
        <f t="shared" si="13"/>
        <v>171825</v>
      </c>
    </row>
    <row r="68" spans="3:15" ht="15.75">
      <c r="C68" s="220" t="s">
        <v>21</v>
      </c>
      <c r="D68" s="80">
        <f aca="true" t="shared" si="16" ref="D68:I68">SUM(D56:D67)</f>
        <v>1824</v>
      </c>
      <c r="E68" s="112">
        <f t="shared" si="16"/>
        <v>127280000</v>
      </c>
      <c r="F68" s="112">
        <f t="shared" si="16"/>
        <v>837368.4210526315</v>
      </c>
      <c r="G68" s="279">
        <f t="shared" si="16"/>
        <v>1775</v>
      </c>
      <c r="H68" s="248">
        <f t="shared" si="16"/>
        <v>122559626</v>
      </c>
      <c r="I68" s="248">
        <f t="shared" si="16"/>
        <v>829021.0933101426</v>
      </c>
      <c r="J68" s="633">
        <f>SUM(J58:J67)</f>
        <v>37</v>
      </c>
      <c r="K68" s="248">
        <f>SUM(K58:K67)</f>
        <v>2658474</v>
      </c>
      <c r="L68" s="249">
        <f>SUM(L58:L67)</f>
        <v>704928.9142857143</v>
      </c>
      <c r="M68" s="113">
        <f>SUM(M56:M67)</f>
        <v>12</v>
      </c>
      <c r="N68" s="112">
        <f>SUM(N56:N67)</f>
        <v>2061900</v>
      </c>
      <c r="O68" s="112">
        <f>SUM(O56:O67)</f>
        <v>2061900</v>
      </c>
    </row>
    <row r="69" spans="3:15" ht="16.5" thickBot="1">
      <c r="C69" s="221" t="s">
        <v>122</v>
      </c>
      <c r="D69" s="82">
        <v>152</v>
      </c>
      <c r="E69" s="108">
        <f>E68/12</f>
        <v>10606666.666666666</v>
      </c>
      <c r="F69" s="108">
        <f>F68/12</f>
        <v>69780.70175438595</v>
      </c>
      <c r="G69" s="280">
        <v>148</v>
      </c>
      <c r="H69" s="250">
        <f>H68/12</f>
        <v>10213302.166666666</v>
      </c>
      <c r="I69" s="250">
        <f>I68/12</f>
        <v>69085.09110917855</v>
      </c>
      <c r="J69" s="641">
        <v>4</v>
      </c>
      <c r="K69" s="250">
        <v>265847</v>
      </c>
      <c r="L69" s="251">
        <v>70493</v>
      </c>
      <c r="M69" s="114">
        <v>1</v>
      </c>
      <c r="N69" s="108">
        <f>N68/12</f>
        <v>171825</v>
      </c>
      <c r="O69" s="108">
        <f>O68/12</f>
        <v>171825</v>
      </c>
    </row>
    <row r="70" spans="3:15" ht="15">
      <c r="C70" s="1059" t="s">
        <v>994</v>
      </c>
      <c r="D70" s="1059"/>
      <c r="E70" s="1059"/>
      <c r="F70" s="1059"/>
      <c r="G70" s="1059"/>
      <c r="H70" s="1059"/>
      <c r="I70" s="1059"/>
      <c r="J70" s="1059"/>
      <c r="K70" s="1059"/>
      <c r="L70" s="1059"/>
      <c r="M70" s="1059"/>
      <c r="N70" s="1059"/>
      <c r="O70" s="58"/>
    </row>
    <row r="71" spans="3:15" ht="12.75"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</row>
    <row r="77" ht="12.75">
      <c r="I77" s="691"/>
    </row>
  </sheetData>
  <sheetProtection/>
  <mergeCells count="58">
    <mergeCell ref="C51:O51"/>
    <mergeCell ref="C28:O28"/>
    <mergeCell ref="N54:N55"/>
    <mergeCell ref="O54:O55"/>
    <mergeCell ref="C70:N70"/>
    <mergeCell ref="H54:H55"/>
    <mergeCell ref="I54:I55"/>
    <mergeCell ref="J54:J55"/>
    <mergeCell ref="K54:K55"/>
    <mergeCell ref="L54:L55"/>
    <mergeCell ref="M54:M55"/>
    <mergeCell ref="C53:C55"/>
    <mergeCell ref="D53:F53"/>
    <mergeCell ref="G53:I53"/>
    <mergeCell ref="J53:L53"/>
    <mergeCell ref="M53:O53"/>
    <mergeCell ref="D54:D55"/>
    <mergeCell ref="E54:E55"/>
    <mergeCell ref="F54:F55"/>
    <mergeCell ref="G54:G55"/>
    <mergeCell ref="O31:O32"/>
    <mergeCell ref="L31:L32"/>
    <mergeCell ref="N31:N32"/>
    <mergeCell ref="L7:L8"/>
    <mergeCell ref="N7:N8"/>
    <mergeCell ref="M7:M8"/>
    <mergeCell ref="M31:M32"/>
    <mergeCell ref="O7:O8"/>
    <mergeCell ref="H31:H32"/>
    <mergeCell ref="C6:C8"/>
    <mergeCell ref="D6:F6"/>
    <mergeCell ref="C30:C32"/>
    <mergeCell ref="D30:F30"/>
    <mergeCell ref="K31:K32"/>
    <mergeCell ref="I7:I8"/>
    <mergeCell ref="D7:D8"/>
    <mergeCell ref="J7:J8"/>
    <mergeCell ref="K7:K8"/>
    <mergeCell ref="J31:J32"/>
    <mergeCell ref="I31:I32"/>
    <mergeCell ref="G30:I30"/>
    <mergeCell ref="J30:L30"/>
    <mergeCell ref="M30:O30"/>
    <mergeCell ref="C47:N47"/>
    <mergeCell ref="D31:D32"/>
    <mergeCell ref="E31:E32"/>
    <mergeCell ref="F31:F32"/>
    <mergeCell ref="G31:G32"/>
    <mergeCell ref="C24:H25"/>
    <mergeCell ref="C4:O4"/>
    <mergeCell ref="G6:I6"/>
    <mergeCell ref="J6:L6"/>
    <mergeCell ref="M6:O6"/>
    <mergeCell ref="C23:N23"/>
    <mergeCell ref="F7:F8"/>
    <mergeCell ref="G7:G8"/>
    <mergeCell ref="H7:H8"/>
    <mergeCell ref="E7:E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scale="75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2:G23"/>
  <sheetViews>
    <sheetView showGridLines="0" view="pageBreakPreview" zoomScaleSheetLayoutView="100" workbookViewId="0" topLeftCell="A1">
      <selection activeCell="F20" sqref="F20"/>
    </sheetView>
  </sheetViews>
  <sheetFormatPr defaultColWidth="9.140625" defaultRowHeight="12.75"/>
  <cols>
    <col min="1" max="1" width="2.8515625" style="0" customWidth="1"/>
    <col min="2" max="2" width="14.00390625" style="0" bestFit="1" customWidth="1"/>
    <col min="3" max="7" width="32.7109375" style="0" customWidth="1"/>
  </cols>
  <sheetData>
    <row r="2" ht="15.75">
      <c r="G2" s="11" t="s">
        <v>698</v>
      </c>
    </row>
    <row r="4" spans="2:7" ht="15.75">
      <c r="B4" s="1085" t="s">
        <v>741</v>
      </c>
      <c r="C4" s="1085"/>
      <c r="D4" s="1085"/>
      <c r="E4" s="1085"/>
      <c r="F4" s="1085"/>
      <c r="G4" s="1085"/>
    </row>
    <row r="5" spans="2:7" ht="16.5" thickBot="1">
      <c r="B5" s="14"/>
      <c r="C5" s="14"/>
      <c r="D5" s="14"/>
      <c r="E5" s="14"/>
      <c r="F5" s="14"/>
      <c r="G5" s="39" t="s">
        <v>59</v>
      </c>
    </row>
    <row r="6" spans="1:7" ht="67.5" customHeight="1" thickBot="1">
      <c r="A6" s="97"/>
      <c r="B6" s="98" t="s">
        <v>560</v>
      </c>
      <c r="C6" s="315" t="s">
        <v>736</v>
      </c>
      <c r="D6" s="316" t="s">
        <v>737</v>
      </c>
      <c r="E6" s="99" t="s">
        <v>738</v>
      </c>
      <c r="F6" s="99" t="s">
        <v>739</v>
      </c>
      <c r="G6" s="100" t="s">
        <v>740</v>
      </c>
    </row>
    <row r="7" spans="1:7" ht="16.5" thickBot="1">
      <c r="A7" s="97"/>
      <c r="B7" s="101"/>
      <c r="C7" s="102">
        <v>1</v>
      </c>
      <c r="D7" s="318">
        <v>2</v>
      </c>
      <c r="E7" s="103">
        <v>3</v>
      </c>
      <c r="F7" s="103">
        <v>4</v>
      </c>
      <c r="G7" s="104" t="s">
        <v>742</v>
      </c>
    </row>
    <row r="8" spans="1:7" ht="19.5" customHeight="1">
      <c r="A8" s="97"/>
      <c r="B8" s="105" t="s">
        <v>110</v>
      </c>
      <c r="C8" s="252">
        <v>7761844</v>
      </c>
      <c r="D8" s="309">
        <v>194745</v>
      </c>
      <c r="E8" s="261">
        <v>9962249</v>
      </c>
      <c r="F8" s="253"/>
      <c r="G8" s="254"/>
    </row>
    <row r="9" spans="1:7" ht="19.5" customHeight="1">
      <c r="A9" s="97"/>
      <c r="B9" s="105" t="s">
        <v>111</v>
      </c>
      <c r="C9" s="255">
        <v>7741982</v>
      </c>
      <c r="D9" s="310">
        <v>213564</v>
      </c>
      <c r="E9" s="230">
        <v>9961101</v>
      </c>
      <c r="F9" s="256"/>
      <c r="G9" s="257"/>
    </row>
    <row r="10" spans="1:7" ht="19.5" customHeight="1">
      <c r="A10" s="97"/>
      <c r="B10" s="105" t="s">
        <v>112</v>
      </c>
      <c r="C10" s="255">
        <v>7599662</v>
      </c>
      <c r="D10" s="310">
        <v>222945</v>
      </c>
      <c r="E10" s="230">
        <v>9258177</v>
      </c>
      <c r="F10" s="256"/>
      <c r="G10" s="257"/>
    </row>
    <row r="11" spans="1:7" ht="19.5" customHeight="1">
      <c r="A11" s="97"/>
      <c r="B11" s="105" t="s">
        <v>113</v>
      </c>
      <c r="C11" s="255">
        <v>7616712</v>
      </c>
      <c r="D11" s="310">
        <v>208229</v>
      </c>
      <c r="E11" s="230">
        <v>8982050</v>
      </c>
      <c r="F11" s="256"/>
      <c r="G11" s="257"/>
    </row>
    <row r="12" spans="1:7" ht="19.5" customHeight="1">
      <c r="A12" s="97"/>
      <c r="B12" s="105" t="s">
        <v>114</v>
      </c>
      <c r="C12" s="255">
        <v>7558055</v>
      </c>
      <c r="D12" s="310">
        <v>195808</v>
      </c>
      <c r="E12" s="230">
        <v>9098700</v>
      </c>
      <c r="F12" s="256"/>
      <c r="G12" s="257"/>
    </row>
    <row r="13" spans="1:7" ht="19.5" customHeight="1">
      <c r="A13" s="97"/>
      <c r="B13" s="105" t="s">
        <v>115</v>
      </c>
      <c r="C13" s="255">
        <v>7294627</v>
      </c>
      <c r="D13" s="310">
        <v>190161</v>
      </c>
      <c r="E13" s="230">
        <v>9549533</v>
      </c>
      <c r="F13" s="256"/>
      <c r="G13" s="257"/>
    </row>
    <row r="14" spans="1:7" ht="19.5" customHeight="1">
      <c r="A14" s="97"/>
      <c r="B14" s="105" t="s">
        <v>116</v>
      </c>
      <c r="C14" s="255">
        <v>7467877</v>
      </c>
      <c r="D14" s="310">
        <v>205963</v>
      </c>
      <c r="E14" s="230">
        <v>9549533</v>
      </c>
      <c r="F14" s="256"/>
      <c r="G14" s="257"/>
    </row>
    <row r="15" spans="1:7" ht="19.5" customHeight="1">
      <c r="A15" s="97"/>
      <c r="B15" s="105" t="s">
        <v>117</v>
      </c>
      <c r="C15" s="255">
        <v>7395639</v>
      </c>
      <c r="D15" s="310">
        <v>197820</v>
      </c>
      <c r="E15" s="230">
        <v>9549533</v>
      </c>
      <c r="F15" s="256"/>
      <c r="G15" s="257"/>
    </row>
    <row r="16" spans="1:7" ht="19.5" customHeight="1">
      <c r="A16" s="97"/>
      <c r="B16" s="105" t="s">
        <v>118</v>
      </c>
      <c r="C16" s="255">
        <v>7392217</v>
      </c>
      <c r="D16" s="310">
        <v>214180</v>
      </c>
      <c r="E16" s="230">
        <v>9549533</v>
      </c>
      <c r="F16" s="256"/>
      <c r="G16" s="257"/>
    </row>
    <row r="17" spans="1:7" ht="19.5" customHeight="1">
      <c r="A17" s="97"/>
      <c r="B17" s="105" t="s">
        <v>119</v>
      </c>
      <c r="C17" s="255">
        <v>7437868</v>
      </c>
      <c r="D17" s="310">
        <v>202825</v>
      </c>
      <c r="E17" s="230">
        <v>9549533</v>
      </c>
      <c r="F17" s="256"/>
      <c r="G17" s="257"/>
    </row>
    <row r="18" spans="1:7" ht="19.5" customHeight="1">
      <c r="A18" s="97"/>
      <c r="B18" s="105" t="s">
        <v>120</v>
      </c>
      <c r="C18" s="255">
        <v>7887868</v>
      </c>
      <c r="D18" s="310">
        <v>214180</v>
      </c>
      <c r="E18" s="230">
        <v>10976414</v>
      </c>
      <c r="F18" s="256"/>
      <c r="G18" s="257"/>
    </row>
    <row r="19" spans="1:7" ht="19.5" customHeight="1" thickBot="1">
      <c r="A19" s="97"/>
      <c r="B19" s="106" t="s">
        <v>121</v>
      </c>
      <c r="C19" s="258">
        <v>8287868</v>
      </c>
      <c r="D19" s="304">
        <v>220000</v>
      </c>
      <c r="E19" s="230">
        <v>9483644</v>
      </c>
      <c r="F19" s="259"/>
      <c r="G19" s="260"/>
    </row>
    <row r="20" spans="1:7" ht="19.5" customHeight="1" thickBot="1">
      <c r="A20" s="97"/>
      <c r="B20" s="317" t="s">
        <v>21</v>
      </c>
      <c r="C20" s="311">
        <f>SUM(C8:C19)</f>
        <v>91442219</v>
      </c>
      <c r="D20" s="312">
        <f>SUM(D8:D19)</f>
        <v>2480420</v>
      </c>
      <c r="E20" s="230">
        <f>SUM(E8:E19)</f>
        <v>115470000</v>
      </c>
      <c r="F20" s="313"/>
      <c r="G20" s="314"/>
    </row>
    <row r="21" spans="2:7" ht="15.75">
      <c r="B21" s="14"/>
      <c r="C21" s="14"/>
      <c r="D21" s="14"/>
      <c r="E21" s="14"/>
      <c r="F21" s="14"/>
      <c r="G21" s="14"/>
    </row>
    <row r="22" spans="2:7" ht="15.75">
      <c r="B22" s="130"/>
      <c r="C22" s="14"/>
      <c r="D22" s="14"/>
      <c r="E22" s="14"/>
      <c r="F22" s="14"/>
      <c r="G22" s="14"/>
    </row>
    <row r="23" spans="2:7" ht="15">
      <c r="B23" s="1086" t="s">
        <v>735</v>
      </c>
      <c r="C23" s="1086"/>
      <c r="D23" s="1086"/>
      <c r="E23" s="1086"/>
      <c r="F23" s="1086"/>
      <c r="G23" s="1086"/>
    </row>
  </sheetData>
  <sheetProtection/>
  <mergeCells count="2">
    <mergeCell ref="B4:G4"/>
    <mergeCell ref="B23:G23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landscape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0"/>
  <sheetViews>
    <sheetView showGridLines="0" view="pageBreakPreview" zoomScale="136" zoomScaleNormal="115" zoomScaleSheetLayoutView="136" zoomScalePageLayoutView="0" workbookViewId="0" topLeftCell="A1">
      <selection activeCell="F10" sqref="F10"/>
    </sheetView>
  </sheetViews>
  <sheetFormatPr defaultColWidth="9.140625" defaultRowHeight="12.75"/>
  <cols>
    <col min="1" max="1" width="19.7109375" style="0" customWidth="1"/>
    <col min="2" max="2" width="20.7109375" style="0" customWidth="1"/>
    <col min="3" max="3" width="21.7109375" style="0" customWidth="1"/>
    <col min="4" max="4" width="23.421875" style="0" customWidth="1"/>
    <col min="5" max="5" width="21.7109375" style="0" customWidth="1"/>
    <col min="6" max="6" width="27.7109375" style="0" customWidth="1"/>
  </cols>
  <sheetData>
    <row r="1" ht="12.75">
      <c r="F1" s="763" t="s">
        <v>933</v>
      </c>
    </row>
    <row r="3" spans="1:7" ht="18" customHeight="1">
      <c r="A3" s="1087" t="s">
        <v>769</v>
      </c>
      <c r="B3" s="1087"/>
      <c r="C3" s="1087"/>
      <c r="D3" s="1087"/>
      <c r="E3" s="1087"/>
      <c r="F3" s="1087"/>
      <c r="G3" s="305"/>
    </row>
    <row r="4" spans="1:6" ht="18" customHeight="1" thickBot="1">
      <c r="A4" s="464"/>
      <c r="B4" s="459"/>
      <c r="C4" s="459"/>
      <c r="D4" s="459"/>
      <c r="E4" s="459"/>
      <c r="F4" s="462" t="s">
        <v>59</v>
      </c>
    </row>
    <row r="5" spans="1:6" ht="19.5" customHeight="1" thickBot="1">
      <c r="A5" s="1088"/>
      <c r="B5" s="1089"/>
      <c r="C5" s="1092" t="s">
        <v>904</v>
      </c>
      <c r="D5" s="1093"/>
      <c r="E5" s="1092" t="s">
        <v>905</v>
      </c>
      <c r="F5" s="1093"/>
    </row>
    <row r="6" spans="1:6" ht="19.5" customHeight="1" thickBot="1">
      <c r="A6" s="1090"/>
      <c r="B6" s="1091"/>
      <c r="C6" s="465" t="s">
        <v>764</v>
      </c>
      <c r="D6" s="466" t="s">
        <v>750</v>
      </c>
      <c r="E6" s="465" t="s">
        <v>764</v>
      </c>
      <c r="F6" s="466" t="s">
        <v>750</v>
      </c>
    </row>
    <row r="7" spans="1:6" ht="19.5" customHeight="1">
      <c r="A7" s="1094" t="s">
        <v>765</v>
      </c>
      <c r="B7" s="460" t="s">
        <v>766</v>
      </c>
      <c r="C7" s="624">
        <v>45292</v>
      </c>
      <c r="D7" s="625">
        <v>31750</v>
      </c>
      <c r="E7" s="624">
        <v>48224</v>
      </c>
      <c r="F7" s="625">
        <v>37026</v>
      </c>
    </row>
    <row r="8" spans="1:6" ht="19.5" customHeight="1" thickBot="1">
      <c r="A8" s="1095"/>
      <c r="B8" s="461" t="s">
        <v>767</v>
      </c>
      <c r="C8" s="626">
        <v>107802</v>
      </c>
      <c r="D8" s="627">
        <v>77399</v>
      </c>
      <c r="E8" s="626">
        <v>118545</v>
      </c>
      <c r="F8" s="627">
        <v>83100</v>
      </c>
    </row>
    <row r="9" spans="1:6" ht="19.5" customHeight="1">
      <c r="A9" s="1096" t="s">
        <v>768</v>
      </c>
      <c r="B9" s="463" t="s">
        <v>766</v>
      </c>
      <c r="C9" s="624">
        <v>135163</v>
      </c>
      <c r="D9" s="625">
        <v>96579</v>
      </c>
      <c r="E9" s="624">
        <v>146236</v>
      </c>
      <c r="F9" s="625">
        <v>102512</v>
      </c>
    </row>
    <row r="10" spans="1:6" ht="19.5" customHeight="1" thickBot="1">
      <c r="A10" s="1097"/>
      <c r="B10" s="461" t="s">
        <v>767</v>
      </c>
      <c r="C10" s="626">
        <v>135163</v>
      </c>
      <c r="D10" s="627">
        <v>96579</v>
      </c>
      <c r="E10" s="626">
        <v>146236</v>
      </c>
      <c r="F10" s="627">
        <v>102512</v>
      </c>
    </row>
  </sheetData>
  <sheetProtection/>
  <mergeCells count="6">
    <mergeCell ref="A3:F3"/>
    <mergeCell ref="A5:B6"/>
    <mergeCell ref="C5:D5"/>
    <mergeCell ref="E5:F5"/>
    <mergeCell ref="A7:A8"/>
    <mergeCell ref="A9:A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M43"/>
  <sheetViews>
    <sheetView showGridLines="0" view="pageBreakPreview" zoomScale="98" zoomScaleSheetLayoutView="98" zoomScalePageLayoutView="0" workbookViewId="0" topLeftCell="A1">
      <selection activeCell="H27" sqref="H27:H32"/>
    </sheetView>
  </sheetViews>
  <sheetFormatPr defaultColWidth="9.140625" defaultRowHeight="12.75"/>
  <cols>
    <col min="2" max="2" width="10.28125" style="0" customWidth="1"/>
    <col min="3" max="6" width="12.7109375" style="0" customWidth="1"/>
    <col min="7" max="7" width="14.421875" style="0" customWidth="1"/>
    <col min="8" max="10" width="12.7109375" style="0" customWidth="1"/>
    <col min="11" max="11" width="26.421875" style="0" customWidth="1"/>
    <col min="12" max="12" width="22.421875" style="0" customWidth="1"/>
    <col min="13" max="13" width="12.7109375" style="0" customWidth="1"/>
  </cols>
  <sheetData>
    <row r="2" spans="2:12" s="23" customFormat="1" ht="20.25" customHeight="1">
      <c r="B2" s="1098" t="s">
        <v>559</v>
      </c>
      <c r="C2" s="1098"/>
      <c r="D2" s="1098"/>
      <c r="E2" s="1098"/>
      <c r="F2" s="1098"/>
      <c r="G2" s="1098"/>
      <c r="H2" s="1098"/>
      <c r="I2" s="1098"/>
      <c r="J2" s="1098"/>
      <c r="K2" s="57"/>
      <c r="L2" s="764" t="s">
        <v>708</v>
      </c>
    </row>
    <row r="3" spans="2:13" s="23" customFormat="1" ht="15.75" thickBot="1">
      <c r="B3" s="58"/>
      <c r="C3" s="59"/>
      <c r="D3" s="59"/>
      <c r="E3" s="59"/>
      <c r="F3" s="59"/>
      <c r="G3" s="58"/>
      <c r="H3" s="58"/>
      <c r="I3" s="58"/>
      <c r="J3" s="60" t="s">
        <v>59</v>
      </c>
      <c r="K3" s="58"/>
      <c r="L3" s="60"/>
      <c r="M3" s="53"/>
    </row>
    <row r="4" spans="2:13" s="23" customFormat="1" ht="30" customHeight="1">
      <c r="B4" s="1099" t="s">
        <v>560</v>
      </c>
      <c r="C4" s="1100" t="s">
        <v>880</v>
      </c>
      <c r="D4" s="1101"/>
      <c r="E4" s="1101"/>
      <c r="F4" s="1102"/>
      <c r="G4" s="1101" t="s">
        <v>881</v>
      </c>
      <c r="H4" s="1101"/>
      <c r="I4" s="1101"/>
      <c r="J4" s="1102"/>
      <c r="K4" s="61"/>
      <c r="L4" s="61"/>
      <c r="M4" s="53"/>
    </row>
    <row r="5" spans="2:13" s="23" customFormat="1" ht="48" thickBot="1">
      <c r="B5" s="1062"/>
      <c r="C5" s="648" t="s">
        <v>564</v>
      </c>
      <c r="D5" s="122" t="s">
        <v>519</v>
      </c>
      <c r="E5" s="122" t="s">
        <v>562</v>
      </c>
      <c r="F5" s="123" t="s">
        <v>563</v>
      </c>
      <c r="G5" s="648" t="s">
        <v>564</v>
      </c>
      <c r="H5" s="122" t="s">
        <v>519</v>
      </c>
      <c r="I5" s="122" t="s">
        <v>562</v>
      </c>
      <c r="J5" s="123" t="s">
        <v>563</v>
      </c>
      <c r="K5" s="62"/>
      <c r="L5" s="62"/>
      <c r="M5" s="53"/>
    </row>
    <row r="6" spans="2:13" s="23" customFormat="1" ht="16.5" thickBot="1">
      <c r="B6" s="649"/>
      <c r="C6" s="228" t="s">
        <v>565</v>
      </c>
      <c r="D6" s="117">
        <v>1</v>
      </c>
      <c r="E6" s="117">
        <v>2</v>
      </c>
      <c r="F6" s="118">
        <v>3</v>
      </c>
      <c r="G6" s="228" t="s">
        <v>565</v>
      </c>
      <c r="H6" s="117">
        <v>1</v>
      </c>
      <c r="I6" s="117">
        <v>2</v>
      </c>
      <c r="J6" s="118">
        <v>3</v>
      </c>
      <c r="K6" s="62"/>
      <c r="L6" s="62"/>
      <c r="M6" s="53"/>
    </row>
    <row r="7" spans="2:13" s="23" customFormat="1" ht="15.75">
      <c r="B7" s="191" t="s">
        <v>110</v>
      </c>
      <c r="C7" s="650">
        <v>58174</v>
      </c>
      <c r="D7" s="261">
        <v>24932</v>
      </c>
      <c r="E7" s="261">
        <v>16621</v>
      </c>
      <c r="F7" s="268">
        <v>2</v>
      </c>
      <c r="G7" s="292">
        <v>63200</v>
      </c>
      <c r="H7" s="261">
        <v>26667</v>
      </c>
      <c r="I7" s="261">
        <v>18267</v>
      </c>
      <c r="J7" s="268">
        <v>2</v>
      </c>
      <c r="K7" s="66"/>
      <c r="L7" s="66"/>
      <c r="M7" s="53"/>
    </row>
    <row r="8" spans="2:13" s="23" customFormat="1" ht="15.75">
      <c r="B8" s="651" t="s">
        <v>111</v>
      </c>
      <c r="C8" s="650">
        <v>58940</v>
      </c>
      <c r="D8" s="230">
        <v>25260</v>
      </c>
      <c r="E8" s="230">
        <v>16840</v>
      </c>
      <c r="F8" s="232">
        <v>2</v>
      </c>
      <c r="G8" s="292">
        <v>63200</v>
      </c>
      <c r="H8" s="261">
        <v>26667</v>
      </c>
      <c r="I8" s="261">
        <v>18267</v>
      </c>
      <c r="J8" s="232">
        <v>2</v>
      </c>
      <c r="K8" s="66"/>
      <c r="L8" s="66"/>
      <c r="M8" s="53"/>
    </row>
    <row r="9" spans="2:13" s="23" customFormat="1" ht="15.75">
      <c r="B9" s="651" t="s">
        <v>112</v>
      </c>
      <c r="C9" s="650">
        <v>63595</v>
      </c>
      <c r="D9" s="230">
        <v>27255</v>
      </c>
      <c r="E9" s="230">
        <v>18170</v>
      </c>
      <c r="F9" s="268">
        <v>2</v>
      </c>
      <c r="G9" s="292">
        <v>63200</v>
      </c>
      <c r="H9" s="261">
        <v>26667</v>
      </c>
      <c r="I9" s="261">
        <v>18267</v>
      </c>
      <c r="J9" s="268">
        <v>2</v>
      </c>
      <c r="K9" s="66"/>
      <c r="L9" s="66"/>
      <c r="M9" s="53"/>
    </row>
    <row r="10" spans="2:13" s="23" customFormat="1" ht="15.75">
      <c r="B10" s="651" t="s">
        <v>113</v>
      </c>
      <c r="C10" s="650">
        <v>60941</v>
      </c>
      <c r="D10" s="230">
        <v>26117</v>
      </c>
      <c r="E10" s="230">
        <v>17412</v>
      </c>
      <c r="F10" s="232">
        <v>2</v>
      </c>
      <c r="G10" s="292">
        <v>63200</v>
      </c>
      <c r="H10" s="261">
        <v>26667</v>
      </c>
      <c r="I10" s="261">
        <v>18267</v>
      </c>
      <c r="J10" s="232">
        <v>2</v>
      </c>
      <c r="K10" s="66"/>
      <c r="L10" s="66"/>
      <c r="M10" s="53"/>
    </row>
    <row r="11" spans="2:13" s="23" customFormat="1" ht="15.75">
      <c r="B11" s="651" t="s">
        <v>114</v>
      </c>
      <c r="C11" s="650">
        <v>60105</v>
      </c>
      <c r="D11" s="230">
        <v>25759</v>
      </c>
      <c r="E11" s="230">
        <v>17173</v>
      </c>
      <c r="F11" s="268">
        <v>2</v>
      </c>
      <c r="G11" s="292">
        <v>63200</v>
      </c>
      <c r="H11" s="261">
        <v>26667</v>
      </c>
      <c r="I11" s="261">
        <v>18267</v>
      </c>
      <c r="J11" s="268">
        <v>2</v>
      </c>
      <c r="K11" s="66"/>
      <c r="L11" s="66"/>
      <c r="M11" s="53"/>
    </row>
    <row r="12" spans="2:13" s="23" customFormat="1" ht="15.75">
      <c r="B12" s="651" t="s">
        <v>115</v>
      </c>
      <c r="C12" s="650">
        <v>62926</v>
      </c>
      <c r="D12" s="230">
        <v>26968</v>
      </c>
      <c r="E12" s="230">
        <v>17979</v>
      </c>
      <c r="F12" s="232">
        <v>2</v>
      </c>
      <c r="G12" s="292">
        <v>63200</v>
      </c>
      <c r="H12" s="261">
        <v>26667</v>
      </c>
      <c r="I12" s="261">
        <v>18267</v>
      </c>
      <c r="J12" s="232">
        <v>2</v>
      </c>
      <c r="K12" s="66"/>
      <c r="L12" s="66"/>
      <c r="M12" s="53"/>
    </row>
    <row r="13" spans="2:13" s="23" customFormat="1" ht="15.75">
      <c r="B13" s="651" t="s">
        <v>116</v>
      </c>
      <c r="C13" s="650">
        <v>62707</v>
      </c>
      <c r="D13" s="230">
        <v>26875</v>
      </c>
      <c r="E13" s="230">
        <v>17916</v>
      </c>
      <c r="F13" s="268">
        <v>2</v>
      </c>
      <c r="G13" s="292">
        <v>63200</v>
      </c>
      <c r="H13" s="261">
        <v>26667</v>
      </c>
      <c r="I13" s="261">
        <v>18267</v>
      </c>
      <c r="J13" s="268">
        <v>2</v>
      </c>
      <c r="K13" s="66"/>
      <c r="L13" s="66"/>
      <c r="M13" s="53"/>
    </row>
    <row r="14" spans="2:13" s="23" customFormat="1" ht="15.75">
      <c r="B14" s="651" t="s">
        <v>117</v>
      </c>
      <c r="C14" s="650">
        <v>62804</v>
      </c>
      <c r="D14" s="230">
        <v>26916</v>
      </c>
      <c r="E14" s="230">
        <v>17944</v>
      </c>
      <c r="F14" s="232">
        <v>2</v>
      </c>
      <c r="G14" s="292">
        <v>63200</v>
      </c>
      <c r="H14" s="261">
        <v>26667</v>
      </c>
      <c r="I14" s="261">
        <v>18267</v>
      </c>
      <c r="J14" s="232">
        <v>2</v>
      </c>
      <c r="K14" s="66"/>
      <c r="L14" s="66"/>
      <c r="M14" s="53"/>
    </row>
    <row r="15" spans="2:13" s="23" customFormat="1" ht="15.75">
      <c r="B15" s="651" t="s">
        <v>118</v>
      </c>
      <c r="C15" s="650">
        <v>62856</v>
      </c>
      <c r="D15" s="230">
        <v>26938</v>
      </c>
      <c r="E15" s="230">
        <v>17959</v>
      </c>
      <c r="F15" s="268">
        <v>2</v>
      </c>
      <c r="G15" s="292">
        <v>63200</v>
      </c>
      <c r="H15" s="261">
        <v>26667</v>
      </c>
      <c r="I15" s="261">
        <v>18267</v>
      </c>
      <c r="J15" s="268">
        <v>2</v>
      </c>
      <c r="K15" s="66"/>
      <c r="L15" s="66"/>
      <c r="M15" s="53"/>
    </row>
    <row r="16" spans="2:13" s="23" customFormat="1" ht="15.75">
      <c r="B16" s="651" t="s">
        <v>119</v>
      </c>
      <c r="C16" s="650">
        <v>62531</v>
      </c>
      <c r="D16" s="230">
        <v>26799</v>
      </c>
      <c r="E16" s="230">
        <v>17866</v>
      </c>
      <c r="F16" s="232">
        <v>2</v>
      </c>
      <c r="G16" s="292">
        <v>63200</v>
      </c>
      <c r="H16" s="261">
        <v>26667</v>
      </c>
      <c r="I16" s="261">
        <v>18267</v>
      </c>
      <c r="J16" s="232">
        <v>2</v>
      </c>
      <c r="K16" s="66"/>
      <c r="L16" s="66"/>
      <c r="M16" s="53"/>
    </row>
    <row r="17" spans="2:13" s="23" customFormat="1" ht="15.75">
      <c r="B17" s="651" t="s">
        <v>120</v>
      </c>
      <c r="C17" s="650">
        <v>63201</v>
      </c>
      <c r="D17" s="230">
        <v>26667</v>
      </c>
      <c r="E17" s="230">
        <v>18267</v>
      </c>
      <c r="F17" s="268">
        <v>2</v>
      </c>
      <c r="G17" s="292">
        <v>63200</v>
      </c>
      <c r="H17" s="261">
        <v>26667</v>
      </c>
      <c r="I17" s="261">
        <v>18267</v>
      </c>
      <c r="J17" s="268">
        <v>2</v>
      </c>
      <c r="K17" s="66"/>
      <c r="L17" s="66"/>
      <c r="M17" s="53"/>
    </row>
    <row r="18" spans="2:13" s="23" customFormat="1" ht="16.5" thickBot="1">
      <c r="B18" s="652" t="s">
        <v>121</v>
      </c>
      <c r="C18" s="650">
        <v>62986</v>
      </c>
      <c r="D18" s="233">
        <v>26994</v>
      </c>
      <c r="E18" s="233">
        <v>17996</v>
      </c>
      <c r="F18" s="232">
        <v>2</v>
      </c>
      <c r="G18" s="292">
        <v>63200</v>
      </c>
      <c r="H18" s="261">
        <v>26667</v>
      </c>
      <c r="I18" s="261">
        <v>18267</v>
      </c>
      <c r="J18" s="232">
        <v>2</v>
      </c>
      <c r="K18" s="66"/>
      <c r="L18" s="66"/>
      <c r="M18" s="53"/>
    </row>
    <row r="19" spans="2:13" s="23" customFormat="1" ht="16.5" thickBot="1">
      <c r="B19" s="653" t="s">
        <v>21</v>
      </c>
      <c r="C19" s="654">
        <f aca="true" t="shared" si="0" ref="C19:J19">SUM(C7:C18)</f>
        <v>741766</v>
      </c>
      <c r="D19" s="655">
        <f t="shared" si="0"/>
        <v>317480</v>
      </c>
      <c r="E19" s="655">
        <f t="shared" si="0"/>
        <v>212143</v>
      </c>
      <c r="F19" s="656">
        <f t="shared" si="0"/>
        <v>24</v>
      </c>
      <c r="G19" s="657">
        <f t="shared" si="0"/>
        <v>758400</v>
      </c>
      <c r="H19" s="655">
        <f t="shared" si="0"/>
        <v>320004</v>
      </c>
      <c r="I19" s="655">
        <f t="shared" si="0"/>
        <v>219204</v>
      </c>
      <c r="J19" s="656">
        <f t="shared" si="0"/>
        <v>24</v>
      </c>
      <c r="K19" s="66"/>
      <c r="L19" s="66"/>
      <c r="M19" s="53"/>
    </row>
    <row r="20" spans="2:13" s="23" customFormat="1" ht="16.5" thickBot="1">
      <c r="B20" s="658" t="s">
        <v>122</v>
      </c>
      <c r="C20" s="659">
        <f>C19/12</f>
        <v>61813.833333333336</v>
      </c>
      <c r="D20" s="659">
        <f>D19/12</f>
        <v>26456.666666666668</v>
      </c>
      <c r="E20" s="659">
        <f>E19/12</f>
        <v>17678.583333333332</v>
      </c>
      <c r="F20" s="661">
        <v>2</v>
      </c>
      <c r="G20" s="659">
        <f>G19/12</f>
        <v>63200</v>
      </c>
      <c r="H20" s="659">
        <f>H19/12</f>
        <v>26667</v>
      </c>
      <c r="I20" s="659">
        <f>I19/12</f>
        <v>18267</v>
      </c>
      <c r="J20" s="661">
        <v>2</v>
      </c>
      <c r="K20" s="66"/>
      <c r="L20" s="66"/>
      <c r="M20" s="53"/>
    </row>
    <row r="21" spans="2:13" s="23" customFormat="1" ht="15.75">
      <c r="B21" s="49"/>
      <c r="C21" s="733"/>
      <c r="D21" s="733"/>
      <c r="E21" s="733"/>
      <c r="F21" s="733"/>
      <c r="G21" s="733"/>
      <c r="H21" s="733"/>
      <c r="I21" s="733"/>
      <c r="J21" s="733"/>
      <c r="K21" s="66"/>
      <c r="L21" s="66"/>
      <c r="M21" s="53"/>
    </row>
    <row r="22" spans="2:12" s="23" customFormat="1" ht="20.25" customHeight="1">
      <c r="B22" s="1098" t="s">
        <v>561</v>
      </c>
      <c r="C22" s="1098"/>
      <c r="D22" s="1098"/>
      <c r="E22" s="1098"/>
      <c r="F22" s="1098"/>
      <c r="G22" s="1098"/>
      <c r="H22" s="1098"/>
      <c r="I22" s="1098"/>
      <c r="J22" s="1098"/>
      <c r="K22" s="1098"/>
      <c r="L22" s="1098"/>
    </row>
    <row r="23" spans="2:12" s="23" customFormat="1" ht="15.75" thickBot="1">
      <c r="B23" s="75"/>
      <c r="C23" s="76"/>
      <c r="D23" s="76"/>
      <c r="E23" s="76"/>
      <c r="F23" s="76"/>
      <c r="G23" s="75"/>
      <c r="H23" s="66"/>
      <c r="I23" s="66"/>
      <c r="J23" s="66"/>
      <c r="K23" s="58"/>
      <c r="L23" s="60" t="s">
        <v>59</v>
      </c>
    </row>
    <row r="24" spans="2:12" s="23" customFormat="1" ht="30" customHeight="1">
      <c r="B24" s="1046" t="s">
        <v>560</v>
      </c>
      <c r="C24" s="1104" t="s">
        <v>880</v>
      </c>
      <c r="D24" s="1101"/>
      <c r="E24" s="1101"/>
      <c r="F24" s="1101"/>
      <c r="G24" s="1102"/>
      <c r="H24" s="1100" t="s">
        <v>881</v>
      </c>
      <c r="I24" s="1101"/>
      <c r="J24" s="1101"/>
      <c r="K24" s="1101"/>
      <c r="L24" s="1102"/>
    </row>
    <row r="25" spans="2:12" s="23" customFormat="1" ht="30" customHeight="1" thickBot="1">
      <c r="B25" s="1103"/>
      <c r="C25" s="122" t="s">
        <v>564</v>
      </c>
      <c r="D25" s="122" t="s">
        <v>519</v>
      </c>
      <c r="E25" s="122" t="s">
        <v>562</v>
      </c>
      <c r="F25" s="122" t="s">
        <v>563</v>
      </c>
      <c r="G25" s="662" t="s">
        <v>566</v>
      </c>
      <c r="H25" s="122" t="s">
        <v>564</v>
      </c>
      <c r="I25" s="122" t="s">
        <v>519</v>
      </c>
      <c r="J25" s="122" t="s">
        <v>562</v>
      </c>
      <c r="K25" s="122" t="s">
        <v>563</v>
      </c>
      <c r="L25" s="662" t="s">
        <v>566</v>
      </c>
    </row>
    <row r="26" spans="2:12" s="23" customFormat="1" ht="16.5" thickBot="1">
      <c r="B26" s="663"/>
      <c r="C26" s="117" t="s">
        <v>565</v>
      </c>
      <c r="D26" s="117">
        <v>1</v>
      </c>
      <c r="E26" s="117">
        <v>2</v>
      </c>
      <c r="F26" s="117">
        <v>3</v>
      </c>
      <c r="G26" s="664">
        <v>4</v>
      </c>
      <c r="H26" s="117" t="s">
        <v>565</v>
      </c>
      <c r="I26" s="117">
        <v>1</v>
      </c>
      <c r="J26" s="117">
        <v>2</v>
      </c>
      <c r="K26" s="117">
        <v>3</v>
      </c>
      <c r="L26" s="664">
        <v>4</v>
      </c>
    </row>
    <row r="27" spans="2:12" s="23" customFormat="1" ht="15.75">
      <c r="B27" s="665" t="s">
        <v>110</v>
      </c>
      <c r="C27" s="261">
        <f>D27+E27*F27</f>
        <v>92047</v>
      </c>
      <c r="D27" s="261">
        <v>39449</v>
      </c>
      <c r="E27" s="630">
        <v>26299</v>
      </c>
      <c r="F27" s="630">
        <v>2</v>
      </c>
      <c r="G27" s="631"/>
      <c r="H27" s="295">
        <v>100000</v>
      </c>
      <c r="I27" s="261">
        <v>42194</v>
      </c>
      <c r="J27" s="630">
        <v>28903</v>
      </c>
      <c r="K27" s="630">
        <v>2</v>
      </c>
      <c r="L27" s="631"/>
    </row>
    <row r="28" spans="2:12" s="23" customFormat="1" ht="15.75">
      <c r="B28" s="666" t="s">
        <v>111</v>
      </c>
      <c r="C28" s="261">
        <f aca="true" t="shared" si="1" ref="C28:C38">D28+E28*F28</f>
        <v>93260</v>
      </c>
      <c r="D28" s="230">
        <v>39968</v>
      </c>
      <c r="E28" s="634">
        <v>26646</v>
      </c>
      <c r="F28" s="634">
        <v>2</v>
      </c>
      <c r="G28" s="635"/>
      <c r="H28" s="295">
        <v>100000</v>
      </c>
      <c r="I28" s="261">
        <v>42194</v>
      </c>
      <c r="J28" s="630">
        <v>28903</v>
      </c>
      <c r="K28" s="634">
        <v>2</v>
      </c>
      <c r="L28" s="635"/>
    </row>
    <row r="29" spans="2:12" s="23" customFormat="1" ht="15.75">
      <c r="B29" s="666" t="s">
        <v>112</v>
      </c>
      <c r="C29" s="261">
        <f t="shared" si="1"/>
        <v>100625</v>
      </c>
      <c r="D29" s="230">
        <v>43125</v>
      </c>
      <c r="E29" s="630">
        <v>28750</v>
      </c>
      <c r="F29" s="630">
        <v>2</v>
      </c>
      <c r="G29" s="635"/>
      <c r="H29" s="295">
        <v>100000</v>
      </c>
      <c r="I29" s="261">
        <v>42194</v>
      </c>
      <c r="J29" s="630">
        <v>28903</v>
      </c>
      <c r="K29" s="630">
        <v>2</v>
      </c>
      <c r="L29" s="635"/>
    </row>
    <row r="30" spans="2:12" s="23" customFormat="1" ht="15.75">
      <c r="B30" s="666" t="s">
        <v>113</v>
      </c>
      <c r="C30" s="261">
        <f t="shared" si="1"/>
        <v>96426</v>
      </c>
      <c r="D30" s="230">
        <v>41324</v>
      </c>
      <c r="E30" s="634">
        <v>27551</v>
      </c>
      <c r="F30" s="634">
        <v>2</v>
      </c>
      <c r="G30" s="635"/>
      <c r="H30" s="295">
        <v>100000</v>
      </c>
      <c r="I30" s="261">
        <v>42194</v>
      </c>
      <c r="J30" s="630">
        <v>28903</v>
      </c>
      <c r="K30" s="634">
        <v>2</v>
      </c>
      <c r="L30" s="635"/>
    </row>
    <row r="31" spans="2:12" s="23" customFormat="1" ht="15.75">
      <c r="B31" s="666" t="s">
        <v>114</v>
      </c>
      <c r="C31" s="261">
        <f t="shared" si="1"/>
        <v>95102</v>
      </c>
      <c r="D31" s="230">
        <v>40758</v>
      </c>
      <c r="E31" s="630">
        <v>27172</v>
      </c>
      <c r="F31" s="630">
        <v>2</v>
      </c>
      <c r="G31" s="635"/>
      <c r="H31" s="295">
        <v>100000</v>
      </c>
      <c r="I31" s="261">
        <v>42194</v>
      </c>
      <c r="J31" s="630">
        <v>28903</v>
      </c>
      <c r="K31" s="630">
        <v>2</v>
      </c>
      <c r="L31" s="635"/>
    </row>
    <row r="32" spans="2:12" s="23" customFormat="1" ht="15.75">
      <c r="B32" s="666" t="s">
        <v>115</v>
      </c>
      <c r="C32" s="261">
        <f t="shared" si="1"/>
        <v>99567</v>
      </c>
      <c r="D32" s="230">
        <v>42671</v>
      </c>
      <c r="E32" s="634">
        <v>28448</v>
      </c>
      <c r="F32" s="634">
        <v>2</v>
      </c>
      <c r="G32" s="635"/>
      <c r="H32" s="295">
        <v>100000</v>
      </c>
      <c r="I32" s="261">
        <v>42194</v>
      </c>
      <c r="J32" s="630">
        <v>28903</v>
      </c>
      <c r="K32" s="634">
        <v>2</v>
      </c>
      <c r="L32" s="635"/>
    </row>
    <row r="33" spans="2:12" s="23" customFormat="1" ht="15.75">
      <c r="B33" s="666" t="s">
        <v>116</v>
      </c>
      <c r="C33" s="261">
        <f t="shared" si="1"/>
        <v>99220</v>
      </c>
      <c r="D33" s="230">
        <v>42524</v>
      </c>
      <c r="E33" s="630">
        <v>28348</v>
      </c>
      <c r="F33" s="630">
        <v>2</v>
      </c>
      <c r="G33" s="635"/>
      <c r="H33" s="295">
        <v>100000</v>
      </c>
      <c r="I33" s="261">
        <v>42194</v>
      </c>
      <c r="J33" s="630">
        <v>28903</v>
      </c>
      <c r="K33" s="630">
        <v>2</v>
      </c>
      <c r="L33" s="635"/>
    </row>
    <row r="34" spans="2:12" s="23" customFormat="1" ht="15.75">
      <c r="B34" s="666" t="s">
        <v>117</v>
      </c>
      <c r="C34" s="261">
        <f t="shared" si="1"/>
        <v>99373</v>
      </c>
      <c r="D34" s="230">
        <v>42589</v>
      </c>
      <c r="E34" s="634">
        <v>28392</v>
      </c>
      <c r="F34" s="634">
        <v>2</v>
      </c>
      <c r="G34" s="635"/>
      <c r="H34" s="295">
        <v>100000</v>
      </c>
      <c r="I34" s="261">
        <v>42194</v>
      </c>
      <c r="J34" s="630">
        <v>28903</v>
      </c>
      <c r="K34" s="634">
        <v>2</v>
      </c>
      <c r="L34" s="635"/>
    </row>
    <row r="35" spans="2:12" s="23" customFormat="1" ht="15.75">
      <c r="B35" s="666" t="s">
        <v>118</v>
      </c>
      <c r="C35" s="261">
        <f t="shared" si="1"/>
        <v>99455</v>
      </c>
      <c r="D35" s="230">
        <v>42623</v>
      </c>
      <c r="E35" s="630">
        <v>28416</v>
      </c>
      <c r="F35" s="630">
        <v>2</v>
      </c>
      <c r="G35" s="635"/>
      <c r="H35" s="295">
        <v>100000</v>
      </c>
      <c r="I35" s="261">
        <v>42194</v>
      </c>
      <c r="J35" s="630">
        <v>28903</v>
      </c>
      <c r="K35" s="630">
        <v>2</v>
      </c>
      <c r="L35" s="635"/>
    </row>
    <row r="36" spans="2:12" s="23" customFormat="1" ht="15.75">
      <c r="B36" s="666" t="s">
        <v>119</v>
      </c>
      <c r="C36" s="261">
        <f t="shared" si="1"/>
        <v>98941</v>
      </c>
      <c r="D36" s="230">
        <v>42403</v>
      </c>
      <c r="E36" s="634">
        <v>28269</v>
      </c>
      <c r="F36" s="634">
        <v>2</v>
      </c>
      <c r="G36" s="635"/>
      <c r="H36" s="295">
        <v>100000</v>
      </c>
      <c r="I36" s="261">
        <v>42194</v>
      </c>
      <c r="J36" s="630">
        <v>28903</v>
      </c>
      <c r="K36" s="634">
        <v>2</v>
      </c>
      <c r="L36" s="635"/>
    </row>
    <row r="37" spans="2:12" s="23" customFormat="1" ht="15.75">
      <c r="B37" s="666" t="s">
        <v>120</v>
      </c>
      <c r="C37" s="261">
        <f t="shared" si="1"/>
        <v>100001</v>
      </c>
      <c r="D37" s="230">
        <v>42195</v>
      </c>
      <c r="E37" s="630">
        <v>28903</v>
      </c>
      <c r="F37" s="630">
        <v>2</v>
      </c>
      <c r="G37" s="635"/>
      <c r="H37" s="295">
        <v>100000</v>
      </c>
      <c r="I37" s="261">
        <v>42194</v>
      </c>
      <c r="J37" s="630">
        <v>28903</v>
      </c>
      <c r="K37" s="630">
        <v>2</v>
      </c>
      <c r="L37" s="635"/>
    </row>
    <row r="38" spans="2:12" s="23" customFormat="1" ht="16.5" thickBot="1">
      <c r="B38" s="667" t="s">
        <v>121</v>
      </c>
      <c r="C38" s="261">
        <f t="shared" si="1"/>
        <v>99662</v>
      </c>
      <c r="D38" s="233">
        <v>42712</v>
      </c>
      <c r="E38" s="634">
        <v>28475</v>
      </c>
      <c r="F38" s="634">
        <v>2</v>
      </c>
      <c r="G38" s="643"/>
      <c r="H38" s="295">
        <v>100000</v>
      </c>
      <c r="I38" s="261">
        <v>42194</v>
      </c>
      <c r="J38" s="630">
        <v>28903</v>
      </c>
      <c r="K38" s="634">
        <v>2</v>
      </c>
      <c r="L38" s="643"/>
    </row>
    <row r="39" spans="2:12" s="23" customFormat="1" ht="16.5" thickBot="1">
      <c r="B39" s="668" t="s">
        <v>21</v>
      </c>
      <c r="C39" s="655">
        <f>SUM(C27:C38)</f>
        <v>1173679</v>
      </c>
      <c r="D39" s="655">
        <f>SUM(D27:D38)</f>
        <v>502341</v>
      </c>
      <c r="E39" s="655">
        <f>SUM(E27:E38)</f>
        <v>335669</v>
      </c>
      <c r="F39" s="669">
        <f>SUM(F27:F38)</f>
        <v>24</v>
      </c>
      <c r="G39" s="670"/>
      <c r="H39" s="674">
        <f>SUM(H27:H38)</f>
        <v>1200000</v>
      </c>
      <c r="I39" s="655">
        <f>SUM(I27:I38)</f>
        <v>506328</v>
      </c>
      <c r="J39" s="669">
        <f>SUM(J27:J38)</f>
        <v>346836</v>
      </c>
      <c r="K39" s="669">
        <f>SUM(K27:K38)</f>
        <v>24</v>
      </c>
      <c r="L39" s="670"/>
    </row>
    <row r="40" spans="2:12" s="23" customFormat="1" ht="16.5" thickBot="1">
      <c r="B40" s="671" t="s">
        <v>122</v>
      </c>
      <c r="C40" s="660">
        <f>C39/12</f>
        <v>97806.58333333333</v>
      </c>
      <c r="D40" s="660">
        <f>D39/12</f>
        <v>41861.75</v>
      </c>
      <c r="E40" s="660">
        <f>E39/12</f>
        <v>27972.416666666668</v>
      </c>
      <c r="F40" s="672">
        <v>2</v>
      </c>
      <c r="G40" s="673"/>
      <c r="H40" s="297">
        <f>H39/12</f>
        <v>100000</v>
      </c>
      <c r="I40" s="297">
        <f>I39/12</f>
        <v>42194</v>
      </c>
      <c r="J40" s="297">
        <f>J39/12</f>
        <v>28903</v>
      </c>
      <c r="K40" s="672">
        <v>2</v>
      </c>
      <c r="L40" s="673"/>
    </row>
    <row r="41" spans="2:12" s="23" customFormat="1" ht="15">
      <c r="B41" s="85"/>
      <c r="C41" s="86"/>
      <c r="D41" s="86"/>
      <c r="E41" s="66"/>
      <c r="F41" s="66"/>
      <c r="G41" s="66"/>
      <c r="H41" s="86"/>
      <c r="I41" s="86"/>
      <c r="J41" s="66"/>
      <c r="K41" s="66"/>
      <c r="L41" s="66"/>
    </row>
    <row r="42" spans="2:12" s="23" customFormat="1" ht="15">
      <c r="B42" s="85"/>
      <c r="C42" s="86"/>
      <c r="D42" s="86"/>
      <c r="E42" s="66"/>
      <c r="F42" s="66"/>
      <c r="G42" s="66"/>
      <c r="H42" s="86"/>
      <c r="I42" s="86"/>
      <c r="J42" s="66"/>
      <c r="K42" s="66"/>
      <c r="L42" s="66"/>
    </row>
    <row r="43" spans="2:12" ht="12.75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</row>
  </sheetData>
  <sheetProtection/>
  <mergeCells count="8">
    <mergeCell ref="B2:J2"/>
    <mergeCell ref="B4:B5"/>
    <mergeCell ref="C4:F4"/>
    <mergeCell ref="G4:J4"/>
    <mergeCell ref="B22:L22"/>
    <mergeCell ref="B24:B25"/>
    <mergeCell ref="C24:G24"/>
    <mergeCell ref="H24:L24"/>
  </mergeCells>
  <printOptions/>
  <pageMargins left="0.5511811023622047" right="0.35433070866141736" top="0.984251968503937" bottom="0.984251968503937" header="0.5118110236220472" footer="0.5118110236220472"/>
  <pageSetup fitToWidth="0" fitToHeight="1" horizontalDpi="600" verticalDpi="600" orientation="landscape" scale="68" r:id="rId1"/>
  <rowBreaks count="1" manualBreakCount="1">
    <brk id="40" max="255" man="1"/>
  </rowBreaks>
  <colBreaks count="1" manualBreakCount="1">
    <brk id="12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B2:M52"/>
  <sheetViews>
    <sheetView showGridLines="0" view="pageBreakPreview" zoomScale="142" zoomScaleSheetLayoutView="142" zoomScalePageLayoutView="0" workbookViewId="0" topLeftCell="A23">
      <selection activeCell="K48" sqref="K48"/>
    </sheetView>
  </sheetViews>
  <sheetFormatPr defaultColWidth="9.140625" defaultRowHeight="12.75"/>
  <cols>
    <col min="3" max="13" width="12.7109375" style="0" customWidth="1"/>
  </cols>
  <sheetData>
    <row r="2" ht="15.75">
      <c r="L2" s="11" t="s">
        <v>709</v>
      </c>
    </row>
    <row r="3" spans="2:12" s="23" customFormat="1" ht="20.25" customHeight="1">
      <c r="B3" s="1098" t="s">
        <v>567</v>
      </c>
      <c r="C3" s="1098"/>
      <c r="D3" s="1098"/>
      <c r="E3" s="1098"/>
      <c r="F3" s="1098"/>
      <c r="G3" s="1098"/>
      <c r="H3" s="1098"/>
      <c r="I3" s="1098"/>
      <c r="J3" s="1098"/>
      <c r="K3" s="57"/>
      <c r="L3" s="57"/>
    </row>
    <row r="4" spans="2:13" s="23" customFormat="1" ht="15.75" thickBot="1">
      <c r="B4" s="58"/>
      <c r="C4" s="59"/>
      <c r="D4" s="59"/>
      <c r="E4" s="59"/>
      <c r="F4" s="59"/>
      <c r="G4" s="58"/>
      <c r="H4" s="58"/>
      <c r="I4" s="58"/>
      <c r="J4" s="60" t="s">
        <v>59</v>
      </c>
      <c r="K4" s="58"/>
      <c r="L4" s="60"/>
      <c r="M4" s="53"/>
    </row>
    <row r="5" spans="2:13" s="23" customFormat="1" ht="30" customHeight="1">
      <c r="B5" s="1110" t="s">
        <v>560</v>
      </c>
      <c r="C5" s="1109" t="s">
        <v>743</v>
      </c>
      <c r="D5" s="1107"/>
      <c r="E5" s="1107"/>
      <c r="F5" s="1108"/>
      <c r="G5" s="1107" t="s">
        <v>744</v>
      </c>
      <c r="H5" s="1107"/>
      <c r="I5" s="1107"/>
      <c r="J5" s="1108"/>
      <c r="K5" s="61"/>
      <c r="L5" s="61"/>
      <c r="M5" s="53"/>
    </row>
    <row r="6" spans="2:13" s="23" customFormat="1" ht="30" customHeight="1" thickBot="1">
      <c r="B6" s="1071"/>
      <c r="C6" s="87" t="s">
        <v>564</v>
      </c>
      <c r="D6" s="88" t="s">
        <v>519</v>
      </c>
      <c r="E6" s="88" t="s">
        <v>562</v>
      </c>
      <c r="F6" s="89" t="s">
        <v>563</v>
      </c>
      <c r="G6" s="87" t="s">
        <v>564</v>
      </c>
      <c r="H6" s="88" t="s">
        <v>519</v>
      </c>
      <c r="I6" s="88" t="s">
        <v>562</v>
      </c>
      <c r="J6" s="89" t="s">
        <v>563</v>
      </c>
      <c r="K6" s="62"/>
      <c r="L6" s="62"/>
      <c r="M6" s="53"/>
    </row>
    <row r="7" spans="2:13" s="23" customFormat="1" ht="15.75" thickBot="1">
      <c r="B7" s="90"/>
      <c r="C7" s="91" t="s">
        <v>565</v>
      </c>
      <c r="D7" s="92">
        <v>1</v>
      </c>
      <c r="E7" s="92">
        <v>2</v>
      </c>
      <c r="F7" s="93">
        <v>3</v>
      </c>
      <c r="G7" s="91" t="s">
        <v>565</v>
      </c>
      <c r="H7" s="92">
        <v>1</v>
      </c>
      <c r="I7" s="92">
        <v>2</v>
      </c>
      <c r="J7" s="93">
        <v>3</v>
      </c>
      <c r="K7" s="62"/>
      <c r="L7" s="62"/>
      <c r="M7" s="53"/>
    </row>
    <row r="8" spans="2:13" s="23" customFormat="1" ht="15">
      <c r="B8" s="63" t="s">
        <v>110</v>
      </c>
      <c r="C8" s="319">
        <f>D8+(E8*F8)</f>
        <v>0</v>
      </c>
      <c r="D8" s="65"/>
      <c r="E8" s="246"/>
      <c r="F8" s="247"/>
      <c r="G8" s="319">
        <f>H8+(I8*J8)</f>
        <v>0</v>
      </c>
      <c r="H8" s="65"/>
      <c r="I8" s="246"/>
      <c r="J8" s="247"/>
      <c r="K8" s="66"/>
      <c r="L8" s="66"/>
      <c r="M8" s="53"/>
    </row>
    <row r="9" spans="2:13" s="23" customFormat="1" ht="15">
      <c r="B9" s="67" t="s">
        <v>111</v>
      </c>
      <c r="C9" s="319">
        <f aca="true" t="shared" si="0" ref="C9:C19">D9+(E9*F9)</f>
        <v>0</v>
      </c>
      <c r="D9" s="69"/>
      <c r="E9" s="248"/>
      <c r="F9" s="249"/>
      <c r="G9" s="336">
        <f aca="true" t="shared" si="1" ref="G9:G19">H9+(I9*J9)</f>
        <v>0</v>
      </c>
      <c r="H9" s="69"/>
      <c r="I9" s="248"/>
      <c r="J9" s="249"/>
      <c r="K9" s="66"/>
      <c r="L9" s="66"/>
      <c r="M9" s="53"/>
    </row>
    <row r="10" spans="2:13" s="23" customFormat="1" ht="15">
      <c r="B10" s="67" t="s">
        <v>112</v>
      </c>
      <c r="C10" s="319">
        <f t="shared" si="0"/>
        <v>0</v>
      </c>
      <c r="D10" s="69"/>
      <c r="E10" s="248"/>
      <c r="F10" s="249"/>
      <c r="G10" s="336">
        <f t="shared" si="1"/>
        <v>0</v>
      </c>
      <c r="H10" s="69"/>
      <c r="I10" s="248"/>
      <c r="J10" s="249"/>
      <c r="K10" s="66"/>
      <c r="L10" s="66"/>
      <c r="M10" s="53"/>
    </row>
    <row r="11" spans="2:13" s="23" customFormat="1" ht="15">
      <c r="B11" s="67" t="s">
        <v>113</v>
      </c>
      <c r="C11" s="319">
        <f t="shared" si="0"/>
        <v>0</v>
      </c>
      <c r="D11" s="69"/>
      <c r="E11" s="248"/>
      <c r="F11" s="249"/>
      <c r="G11" s="336">
        <f t="shared" si="1"/>
        <v>0</v>
      </c>
      <c r="H11" s="69"/>
      <c r="I11" s="248"/>
      <c r="J11" s="249"/>
      <c r="K11" s="66"/>
      <c r="L11" s="66"/>
      <c r="M11" s="53"/>
    </row>
    <row r="12" spans="2:13" s="23" customFormat="1" ht="15">
      <c r="B12" s="67" t="s">
        <v>114</v>
      </c>
      <c r="C12" s="319">
        <f t="shared" si="0"/>
        <v>0</v>
      </c>
      <c r="D12" s="69"/>
      <c r="E12" s="248"/>
      <c r="F12" s="249"/>
      <c r="G12" s="336">
        <f t="shared" si="1"/>
        <v>0</v>
      </c>
      <c r="H12" s="69"/>
      <c r="I12" s="248"/>
      <c r="J12" s="249"/>
      <c r="K12" s="66"/>
      <c r="L12" s="66"/>
      <c r="M12" s="53"/>
    </row>
    <row r="13" spans="2:13" s="23" customFormat="1" ht="15">
      <c r="B13" s="67" t="s">
        <v>115</v>
      </c>
      <c r="C13" s="319">
        <f t="shared" si="0"/>
        <v>0</v>
      </c>
      <c r="D13" s="69"/>
      <c r="E13" s="248"/>
      <c r="F13" s="249"/>
      <c r="G13" s="336">
        <f t="shared" si="1"/>
        <v>0</v>
      </c>
      <c r="H13" s="69"/>
      <c r="I13" s="248"/>
      <c r="J13" s="249"/>
      <c r="K13" s="66"/>
      <c r="L13" s="66"/>
      <c r="M13" s="53"/>
    </row>
    <row r="14" spans="2:13" s="23" customFormat="1" ht="15">
      <c r="B14" s="67" t="s">
        <v>116</v>
      </c>
      <c r="C14" s="319">
        <f t="shared" si="0"/>
        <v>0</v>
      </c>
      <c r="D14" s="69"/>
      <c r="E14" s="248"/>
      <c r="F14" s="249"/>
      <c r="G14" s="336">
        <f t="shared" si="1"/>
        <v>0</v>
      </c>
      <c r="H14" s="69"/>
      <c r="I14" s="248"/>
      <c r="J14" s="249"/>
      <c r="K14" s="66"/>
      <c r="L14" s="66"/>
      <c r="M14" s="53"/>
    </row>
    <row r="15" spans="2:13" s="23" customFormat="1" ht="15">
      <c r="B15" s="67" t="s">
        <v>117</v>
      </c>
      <c r="C15" s="319">
        <f t="shared" si="0"/>
        <v>0</v>
      </c>
      <c r="D15" s="69"/>
      <c r="E15" s="248"/>
      <c r="F15" s="249"/>
      <c r="G15" s="336">
        <f t="shared" si="1"/>
        <v>0</v>
      </c>
      <c r="H15" s="69"/>
      <c r="I15" s="248"/>
      <c r="J15" s="249"/>
      <c r="K15" s="66"/>
      <c r="L15" s="66"/>
      <c r="M15" s="53"/>
    </row>
    <row r="16" spans="2:13" s="23" customFormat="1" ht="15">
      <c r="B16" s="67" t="s">
        <v>118</v>
      </c>
      <c r="C16" s="319">
        <f t="shared" si="0"/>
        <v>0</v>
      </c>
      <c r="D16" s="69"/>
      <c r="E16" s="248"/>
      <c r="F16" s="249"/>
      <c r="G16" s="336">
        <f t="shared" si="1"/>
        <v>0</v>
      </c>
      <c r="H16" s="69"/>
      <c r="I16" s="248"/>
      <c r="J16" s="249"/>
      <c r="K16" s="66"/>
      <c r="L16" s="66"/>
      <c r="M16" s="53"/>
    </row>
    <row r="17" spans="2:13" s="23" customFormat="1" ht="15">
      <c r="B17" s="67" t="s">
        <v>119</v>
      </c>
      <c r="C17" s="319">
        <f t="shared" si="0"/>
        <v>0</v>
      </c>
      <c r="D17" s="69"/>
      <c r="E17" s="248"/>
      <c r="F17" s="249"/>
      <c r="G17" s="336">
        <f t="shared" si="1"/>
        <v>0</v>
      </c>
      <c r="H17" s="69"/>
      <c r="I17" s="248"/>
      <c r="J17" s="249"/>
      <c r="K17" s="66"/>
      <c r="L17" s="66"/>
      <c r="M17" s="53"/>
    </row>
    <row r="18" spans="2:13" s="23" customFormat="1" ht="15">
      <c r="B18" s="67" t="s">
        <v>120</v>
      </c>
      <c r="C18" s="319">
        <f t="shared" si="0"/>
        <v>0</v>
      </c>
      <c r="D18" s="69"/>
      <c r="E18" s="248"/>
      <c r="F18" s="249"/>
      <c r="G18" s="336">
        <f t="shared" si="1"/>
        <v>0</v>
      </c>
      <c r="H18" s="69"/>
      <c r="I18" s="248"/>
      <c r="J18" s="249"/>
      <c r="K18" s="66"/>
      <c r="L18" s="66"/>
      <c r="M18" s="53"/>
    </row>
    <row r="19" spans="2:13" s="23" customFormat="1" ht="15.75" thickBot="1">
      <c r="B19" s="70" t="s">
        <v>121</v>
      </c>
      <c r="C19" s="319">
        <f t="shared" si="0"/>
        <v>0</v>
      </c>
      <c r="D19" s="71"/>
      <c r="E19" s="250"/>
      <c r="F19" s="251"/>
      <c r="G19" s="337">
        <f t="shared" si="1"/>
        <v>0</v>
      </c>
      <c r="H19" s="71"/>
      <c r="I19" s="250"/>
      <c r="J19" s="251"/>
      <c r="K19" s="66"/>
      <c r="L19" s="66"/>
      <c r="M19" s="53"/>
    </row>
    <row r="20" spans="2:13" s="23" customFormat="1" ht="15.75" thickBot="1">
      <c r="B20" s="72" t="s">
        <v>21</v>
      </c>
      <c r="C20" s="335">
        <f>SUM(C8:C19)</f>
        <v>0</v>
      </c>
      <c r="D20" s="322"/>
      <c r="E20" s="323"/>
      <c r="F20" s="324"/>
      <c r="G20" s="335">
        <f>SUM(G8:G19)</f>
        <v>0</v>
      </c>
      <c r="H20" s="322"/>
      <c r="I20" s="323"/>
      <c r="J20" s="324"/>
      <c r="K20" s="66"/>
      <c r="L20" s="66"/>
      <c r="M20" s="53"/>
    </row>
    <row r="21" spans="2:13" s="23" customFormat="1" ht="15.75" thickBot="1">
      <c r="B21" s="73" t="s">
        <v>122</v>
      </c>
      <c r="C21" s="325"/>
      <c r="D21" s="326"/>
      <c r="E21" s="327"/>
      <c r="F21" s="328"/>
      <c r="G21" s="325"/>
      <c r="H21" s="326"/>
      <c r="I21" s="327"/>
      <c r="J21" s="328"/>
      <c r="K21" s="66"/>
      <c r="L21" s="66"/>
      <c r="M21" s="53"/>
    </row>
    <row r="22" spans="2:12" s="23" customFormat="1" ht="12.75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</row>
    <row r="23" spans="2:12" s="23" customFormat="1" ht="12.75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2:12" s="23" customFormat="1" ht="12.75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2:12" s="23" customFormat="1" ht="20.25" customHeight="1">
      <c r="B25" s="1098" t="s">
        <v>568</v>
      </c>
      <c r="C25" s="1098"/>
      <c r="D25" s="1098"/>
      <c r="E25" s="1098"/>
      <c r="F25" s="1098"/>
      <c r="G25" s="1098"/>
      <c r="H25" s="1098"/>
      <c r="I25" s="1098"/>
      <c r="J25" s="1098"/>
      <c r="K25" s="1098"/>
      <c r="L25" s="1098"/>
    </row>
    <row r="26" spans="2:12" s="23" customFormat="1" ht="15.75" thickBot="1">
      <c r="B26" s="75"/>
      <c r="C26" s="76"/>
      <c r="D26" s="76"/>
      <c r="E26" s="76"/>
      <c r="F26" s="76"/>
      <c r="G26" s="75"/>
      <c r="H26" s="66"/>
      <c r="I26" s="66"/>
      <c r="J26" s="66"/>
      <c r="K26" s="58"/>
      <c r="L26" s="60" t="s">
        <v>59</v>
      </c>
    </row>
    <row r="27" spans="2:12" s="23" customFormat="1" ht="30" customHeight="1">
      <c r="B27" s="1075" t="s">
        <v>560</v>
      </c>
      <c r="C27" s="1106" t="s">
        <v>743</v>
      </c>
      <c r="D27" s="1107"/>
      <c r="E27" s="1107"/>
      <c r="F27" s="1107"/>
      <c r="G27" s="1108"/>
      <c r="H27" s="1109" t="s">
        <v>744</v>
      </c>
      <c r="I27" s="1107"/>
      <c r="J27" s="1107"/>
      <c r="K27" s="1107"/>
      <c r="L27" s="1108"/>
    </row>
    <row r="28" spans="2:12" s="23" customFormat="1" ht="30" customHeight="1" thickBot="1">
      <c r="B28" s="1105"/>
      <c r="C28" s="88" t="s">
        <v>564</v>
      </c>
      <c r="D28" s="88" t="s">
        <v>519</v>
      </c>
      <c r="E28" s="88" t="s">
        <v>562</v>
      </c>
      <c r="F28" s="88" t="s">
        <v>563</v>
      </c>
      <c r="G28" s="94" t="s">
        <v>566</v>
      </c>
      <c r="H28" s="88" t="s">
        <v>564</v>
      </c>
      <c r="I28" s="88" t="s">
        <v>519</v>
      </c>
      <c r="J28" s="88" t="s">
        <v>562</v>
      </c>
      <c r="K28" s="88" t="s">
        <v>563</v>
      </c>
      <c r="L28" s="94" t="s">
        <v>566</v>
      </c>
    </row>
    <row r="29" spans="2:12" s="23" customFormat="1" ht="15.75" thickBot="1">
      <c r="B29" s="95"/>
      <c r="C29" s="92" t="s">
        <v>565</v>
      </c>
      <c r="D29" s="92">
        <v>1</v>
      </c>
      <c r="E29" s="92">
        <v>2</v>
      </c>
      <c r="F29" s="92">
        <v>3</v>
      </c>
      <c r="G29" s="96">
        <v>4</v>
      </c>
      <c r="H29" s="92" t="s">
        <v>565</v>
      </c>
      <c r="I29" s="92">
        <v>1</v>
      </c>
      <c r="J29" s="92">
        <v>2</v>
      </c>
      <c r="K29" s="92">
        <v>3</v>
      </c>
      <c r="L29" s="96">
        <v>4</v>
      </c>
    </row>
    <row r="30" spans="2:12" s="23" customFormat="1" ht="15">
      <c r="B30" s="77" t="s">
        <v>110</v>
      </c>
      <c r="C30" s="321">
        <f>D30+(E30*F30)</f>
        <v>0</v>
      </c>
      <c r="D30" s="65"/>
      <c r="E30" s="246"/>
      <c r="F30" s="246"/>
      <c r="G30" s="247"/>
      <c r="H30" s="320">
        <f>I30+(J30*K30)</f>
        <v>0</v>
      </c>
      <c r="I30" s="65"/>
      <c r="J30" s="246"/>
      <c r="K30" s="246"/>
      <c r="L30" s="247"/>
    </row>
    <row r="31" spans="2:12" s="23" customFormat="1" ht="15">
      <c r="B31" s="79" t="s">
        <v>111</v>
      </c>
      <c r="C31" s="338">
        <f aca="true" t="shared" si="2" ref="C31:C41">D31+(E31*F31)</f>
        <v>0</v>
      </c>
      <c r="D31" s="69"/>
      <c r="E31" s="248"/>
      <c r="F31" s="248"/>
      <c r="G31" s="249"/>
      <c r="H31" s="341">
        <f aca="true" t="shared" si="3" ref="H31:H41">I31+(J31*K31)</f>
        <v>0</v>
      </c>
      <c r="I31" s="69"/>
      <c r="J31" s="248"/>
      <c r="K31" s="248"/>
      <c r="L31" s="249"/>
    </row>
    <row r="32" spans="2:12" s="23" customFormat="1" ht="15">
      <c r="B32" s="79" t="s">
        <v>112</v>
      </c>
      <c r="C32" s="338">
        <f t="shared" si="2"/>
        <v>0</v>
      </c>
      <c r="D32" s="69"/>
      <c r="E32" s="248"/>
      <c r="F32" s="248"/>
      <c r="G32" s="249"/>
      <c r="H32" s="341">
        <f t="shared" si="3"/>
        <v>0</v>
      </c>
      <c r="I32" s="69"/>
      <c r="J32" s="248"/>
      <c r="K32" s="248"/>
      <c r="L32" s="249"/>
    </row>
    <row r="33" spans="2:12" s="23" customFormat="1" ht="15">
      <c r="B33" s="79" t="s">
        <v>113</v>
      </c>
      <c r="C33" s="338">
        <f t="shared" si="2"/>
        <v>0</v>
      </c>
      <c r="D33" s="69"/>
      <c r="E33" s="248"/>
      <c r="F33" s="248"/>
      <c r="G33" s="249"/>
      <c r="H33" s="341">
        <f t="shared" si="3"/>
        <v>0</v>
      </c>
      <c r="I33" s="69"/>
      <c r="J33" s="248"/>
      <c r="K33" s="248"/>
      <c r="L33" s="249"/>
    </row>
    <row r="34" spans="2:12" s="23" customFormat="1" ht="15">
      <c r="B34" s="79" t="s">
        <v>114</v>
      </c>
      <c r="C34" s="338">
        <f t="shared" si="2"/>
        <v>0</v>
      </c>
      <c r="D34" s="69"/>
      <c r="E34" s="248"/>
      <c r="F34" s="248"/>
      <c r="G34" s="249"/>
      <c r="H34" s="341">
        <f t="shared" si="3"/>
        <v>0</v>
      </c>
      <c r="I34" s="69"/>
      <c r="J34" s="248"/>
      <c r="K34" s="248"/>
      <c r="L34" s="249"/>
    </row>
    <row r="35" spans="2:12" s="23" customFormat="1" ht="15">
      <c r="B35" s="79" t="s">
        <v>115</v>
      </c>
      <c r="C35" s="338">
        <f t="shared" si="2"/>
        <v>0</v>
      </c>
      <c r="D35" s="69"/>
      <c r="E35" s="248"/>
      <c r="F35" s="248"/>
      <c r="G35" s="249"/>
      <c r="H35" s="341">
        <f t="shared" si="3"/>
        <v>0</v>
      </c>
      <c r="I35" s="69"/>
      <c r="J35" s="248"/>
      <c r="K35" s="248"/>
      <c r="L35" s="249"/>
    </row>
    <row r="36" spans="2:12" s="23" customFormat="1" ht="15">
      <c r="B36" s="79" t="s">
        <v>116</v>
      </c>
      <c r="C36" s="338">
        <f t="shared" si="2"/>
        <v>0</v>
      </c>
      <c r="D36" s="69"/>
      <c r="E36" s="248"/>
      <c r="F36" s="248"/>
      <c r="G36" s="249"/>
      <c r="H36" s="341">
        <f t="shared" si="3"/>
        <v>0</v>
      </c>
      <c r="I36" s="69"/>
      <c r="J36" s="248"/>
      <c r="K36" s="248"/>
      <c r="L36" s="249"/>
    </row>
    <row r="37" spans="2:12" s="23" customFormat="1" ht="15">
      <c r="B37" s="79" t="s">
        <v>117</v>
      </c>
      <c r="C37" s="338">
        <f t="shared" si="2"/>
        <v>0</v>
      </c>
      <c r="D37" s="69"/>
      <c r="E37" s="248"/>
      <c r="F37" s="248"/>
      <c r="G37" s="249"/>
      <c r="H37" s="341">
        <f t="shared" si="3"/>
        <v>0</v>
      </c>
      <c r="I37" s="69"/>
      <c r="J37" s="248"/>
      <c r="K37" s="248"/>
      <c r="L37" s="249"/>
    </row>
    <row r="38" spans="2:12" s="23" customFormat="1" ht="15">
      <c r="B38" s="79" t="s">
        <v>118</v>
      </c>
      <c r="C38" s="338">
        <f t="shared" si="2"/>
        <v>0</v>
      </c>
      <c r="D38" s="69"/>
      <c r="E38" s="248"/>
      <c r="F38" s="248"/>
      <c r="G38" s="249"/>
      <c r="H38" s="341">
        <f t="shared" si="3"/>
        <v>0</v>
      </c>
      <c r="I38" s="69"/>
      <c r="J38" s="248"/>
      <c r="K38" s="248"/>
      <c r="L38" s="249"/>
    </row>
    <row r="39" spans="2:12" s="23" customFormat="1" ht="15">
      <c r="B39" s="79" t="s">
        <v>119</v>
      </c>
      <c r="C39" s="338">
        <f t="shared" si="2"/>
        <v>0</v>
      </c>
      <c r="D39" s="69"/>
      <c r="E39" s="248"/>
      <c r="F39" s="248"/>
      <c r="G39" s="249"/>
      <c r="H39" s="341">
        <f t="shared" si="3"/>
        <v>0</v>
      </c>
      <c r="I39" s="69"/>
      <c r="J39" s="248"/>
      <c r="K39" s="248"/>
      <c r="L39" s="249"/>
    </row>
    <row r="40" spans="2:12" s="23" customFormat="1" ht="15">
      <c r="B40" s="79" t="s">
        <v>120</v>
      </c>
      <c r="C40" s="338">
        <f t="shared" si="2"/>
        <v>0</v>
      </c>
      <c r="D40" s="69"/>
      <c r="E40" s="248"/>
      <c r="F40" s="248"/>
      <c r="G40" s="249"/>
      <c r="H40" s="341">
        <f t="shared" si="3"/>
        <v>0</v>
      </c>
      <c r="I40" s="69"/>
      <c r="J40" s="248"/>
      <c r="K40" s="248"/>
      <c r="L40" s="249"/>
    </row>
    <row r="41" spans="2:12" s="23" customFormat="1" ht="15.75" thickBot="1">
      <c r="B41" s="81" t="s">
        <v>121</v>
      </c>
      <c r="C41" s="339">
        <f t="shared" si="2"/>
        <v>0</v>
      </c>
      <c r="D41" s="71"/>
      <c r="E41" s="250"/>
      <c r="F41" s="250"/>
      <c r="G41" s="251"/>
      <c r="H41" s="342">
        <f t="shared" si="3"/>
        <v>0</v>
      </c>
      <c r="I41" s="71"/>
      <c r="J41" s="250"/>
      <c r="K41" s="250"/>
      <c r="L41" s="251"/>
    </row>
    <row r="42" spans="2:12" s="23" customFormat="1" ht="13.5" thickBot="1">
      <c r="B42" s="83" t="s">
        <v>21</v>
      </c>
      <c r="C42" s="340">
        <f>SUM(C30:C41)</f>
        <v>0</v>
      </c>
      <c r="D42" s="329"/>
      <c r="E42" s="330"/>
      <c r="F42" s="330"/>
      <c r="G42" s="331"/>
      <c r="H42" s="343">
        <f>SUM(H30:H41)</f>
        <v>0</v>
      </c>
      <c r="I42" s="329"/>
      <c r="J42" s="330"/>
      <c r="K42" s="330"/>
      <c r="L42" s="331"/>
    </row>
    <row r="43" spans="2:12" s="23" customFormat="1" ht="13.5" thickBot="1">
      <c r="B43" s="84" t="s">
        <v>122</v>
      </c>
      <c r="C43" s="332"/>
      <c r="D43" s="332"/>
      <c r="E43" s="333"/>
      <c r="F43" s="333"/>
      <c r="G43" s="334"/>
      <c r="H43" s="344"/>
      <c r="I43" s="332"/>
      <c r="J43" s="333"/>
      <c r="K43" s="333"/>
      <c r="L43" s="334"/>
    </row>
    <row r="44" spans="2:12" ht="12.75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</row>
    <row r="52" ht="12.75">
      <c r="K52" s="23" t="s">
        <v>699</v>
      </c>
    </row>
  </sheetData>
  <sheetProtection/>
  <mergeCells count="8">
    <mergeCell ref="B27:B28"/>
    <mergeCell ref="C27:G27"/>
    <mergeCell ref="H27:L27"/>
    <mergeCell ref="B3:J3"/>
    <mergeCell ref="C5:F5"/>
    <mergeCell ref="G5:J5"/>
    <mergeCell ref="B5:B6"/>
    <mergeCell ref="B25:L2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scale="70" r:id="rId1"/>
  <colBreaks count="1" manualBreakCount="1">
    <brk id="12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2:U26"/>
  <sheetViews>
    <sheetView showGridLines="0" view="pageBreakPreview" zoomScale="77" zoomScaleNormal="85" zoomScaleSheetLayoutView="77" zoomScalePageLayoutView="0" workbookViewId="0" topLeftCell="C1">
      <selection activeCell="Q2" sqref="Q2"/>
    </sheetView>
  </sheetViews>
  <sheetFormatPr defaultColWidth="9.140625" defaultRowHeight="12.75"/>
  <cols>
    <col min="1" max="1" width="9.140625" style="14" customWidth="1"/>
    <col min="2" max="2" width="29.7109375" style="14" customWidth="1"/>
    <col min="3" max="3" width="30.28125" style="14" customWidth="1"/>
    <col min="4" max="4" width="14.140625" style="14" customWidth="1"/>
    <col min="5" max="5" width="12.28125" style="14" customWidth="1"/>
    <col min="6" max="6" width="25.28125" style="14" customWidth="1"/>
    <col min="7" max="7" width="25.140625" style="14" customWidth="1"/>
    <col min="8" max="13" width="13.7109375" style="14" customWidth="1"/>
    <col min="14" max="14" width="26.7109375" style="14" customWidth="1"/>
    <col min="15" max="15" width="26.421875" style="14" customWidth="1"/>
    <col min="16" max="16" width="24.140625" style="14" customWidth="1"/>
    <col min="17" max="17" width="26.7109375" style="14" customWidth="1"/>
    <col min="18" max="21" width="12.28125" style="14" customWidth="1"/>
    <col min="22" max="16384" width="9.140625" style="14" customWidth="1"/>
  </cols>
  <sheetData>
    <row r="2" spans="17:21" ht="15.75">
      <c r="Q2" s="760" t="s">
        <v>705</v>
      </c>
      <c r="U2" s="39"/>
    </row>
    <row r="4" ht="15.75">
      <c r="A4" s="36"/>
    </row>
    <row r="5" spans="1:21" ht="15.75">
      <c r="A5" s="36"/>
      <c r="B5" s="970" t="s">
        <v>592</v>
      </c>
      <c r="C5" s="970"/>
      <c r="D5" s="970"/>
      <c r="E5" s="970"/>
      <c r="F5" s="970"/>
      <c r="G5" s="970"/>
      <c r="H5" s="970"/>
      <c r="I5" s="970"/>
      <c r="J5" s="970"/>
      <c r="K5" s="970"/>
      <c r="L5" s="970"/>
      <c r="M5" s="970"/>
      <c r="N5" s="970"/>
      <c r="O5" s="970"/>
      <c r="P5" s="970"/>
      <c r="Q5" s="970"/>
      <c r="R5" s="37"/>
      <c r="S5" s="37"/>
      <c r="T5" s="37"/>
      <c r="U5" s="37"/>
    </row>
    <row r="6" spans="4:17" ht="16.5" thickBot="1">
      <c r="D6" s="37"/>
      <c r="E6" s="37"/>
      <c r="F6" s="37"/>
      <c r="G6" s="37"/>
      <c r="Q6" s="39"/>
    </row>
    <row r="7" spans="2:17" ht="35.25" customHeight="1">
      <c r="B7" s="1117" t="s">
        <v>593</v>
      </c>
      <c r="C7" s="1119" t="s">
        <v>594</v>
      </c>
      <c r="D7" s="996" t="s">
        <v>595</v>
      </c>
      <c r="E7" s="184" t="s">
        <v>596</v>
      </c>
      <c r="F7" s="996" t="s">
        <v>847</v>
      </c>
      <c r="G7" s="996" t="s">
        <v>859</v>
      </c>
      <c r="H7" s="996" t="s">
        <v>597</v>
      </c>
      <c r="I7" s="996" t="s">
        <v>598</v>
      </c>
      <c r="J7" s="996" t="s">
        <v>599</v>
      </c>
      <c r="K7" s="996" t="s">
        <v>600</v>
      </c>
      <c r="L7" s="996" t="s">
        <v>601</v>
      </c>
      <c r="M7" s="996" t="s">
        <v>602</v>
      </c>
      <c r="N7" s="973" t="s">
        <v>860</v>
      </c>
      <c r="O7" s="921"/>
      <c r="P7" s="999" t="s">
        <v>861</v>
      </c>
      <c r="Q7" s="1005" t="s">
        <v>862</v>
      </c>
    </row>
    <row r="8" spans="2:17" ht="42.75" customHeight="1" thickBot="1">
      <c r="B8" s="1118"/>
      <c r="C8" s="1120"/>
      <c r="D8" s="1111"/>
      <c r="E8" s="185" t="s">
        <v>603</v>
      </c>
      <c r="F8" s="1111"/>
      <c r="G8" s="1111"/>
      <c r="H8" s="1111"/>
      <c r="I8" s="1111"/>
      <c r="J8" s="1111"/>
      <c r="K8" s="1111"/>
      <c r="L8" s="1111"/>
      <c r="M8" s="1111"/>
      <c r="N8" s="155" t="s">
        <v>604</v>
      </c>
      <c r="O8" s="155" t="s">
        <v>605</v>
      </c>
      <c r="P8" s="1115"/>
      <c r="Q8" s="1116"/>
    </row>
    <row r="9" spans="2:17" ht="19.5" customHeight="1">
      <c r="B9" s="186" t="s">
        <v>606</v>
      </c>
      <c r="C9" s="281"/>
      <c r="D9" s="265"/>
      <c r="E9" s="265"/>
      <c r="F9" s="261"/>
      <c r="G9" s="261"/>
      <c r="H9" s="266"/>
      <c r="I9" s="266"/>
      <c r="J9" s="266"/>
      <c r="K9" s="266"/>
      <c r="L9" s="266"/>
      <c r="M9" s="266"/>
      <c r="N9" s="261"/>
      <c r="O9" s="267"/>
      <c r="P9" s="261"/>
      <c r="Q9" s="268"/>
    </row>
    <row r="10" spans="2:17" ht="19.5" customHeight="1">
      <c r="B10" s="187" t="s">
        <v>607</v>
      </c>
      <c r="C10" s="282"/>
      <c r="D10" s="269"/>
      <c r="E10" s="269"/>
      <c r="F10" s="230"/>
      <c r="G10" s="231"/>
      <c r="H10" s="269"/>
      <c r="I10" s="269"/>
      <c r="J10" s="269"/>
      <c r="K10" s="269"/>
      <c r="L10" s="269"/>
      <c r="M10" s="269"/>
      <c r="N10" s="270"/>
      <c r="O10" s="231"/>
      <c r="P10" s="230"/>
      <c r="Q10" s="232"/>
    </row>
    <row r="11" spans="2:17" ht="19.5" customHeight="1">
      <c r="B11" s="187" t="s">
        <v>607</v>
      </c>
      <c r="C11" s="282"/>
      <c r="D11" s="269"/>
      <c r="E11" s="269"/>
      <c r="F11" s="230"/>
      <c r="G11" s="231"/>
      <c r="H11" s="269"/>
      <c r="I11" s="269"/>
      <c r="J11" s="269"/>
      <c r="K11" s="269"/>
      <c r="L11" s="269"/>
      <c r="M11" s="269"/>
      <c r="N11" s="270"/>
      <c r="O11" s="231"/>
      <c r="P11" s="230"/>
      <c r="Q11" s="232"/>
    </row>
    <row r="12" spans="2:17" ht="19.5" customHeight="1">
      <c r="B12" s="187" t="s">
        <v>607</v>
      </c>
      <c r="C12" s="282"/>
      <c r="D12" s="269"/>
      <c r="E12" s="269"/>
      <c r="F12" s="230"/>
      <c r="G12" s="231"/>
      <c r="H12" s="269"/>
      <c r="I12" s="269"/>
      <c r="J12" s="269"/>
      <c r="K12" s="269"/>
      <c r="L12" s="269"/>
      <c r="M12" s="269"/>
      <c r="N12" s="270"/>
      <c r="O12" s="231"/>
      <c r="P12" s="230"/>
      <c r="Q12" s="232"/>
    </row>
    <row r="13" spans="2:17" ht="19.5" customHeight="1">
      <c r="B13" s="187" t="s">
        <v>607</v>
      </c>
      <c r="C13" s="282"/>
      <c r="D13" s="269"/>
      <c r="E13" s="269"/>
      <c r="F13" s="230"/>
      <c r="G13" s="231"/>
      <c r="H13" s="269"/>
      <c r="I13" s="269"/>
      <c r="J13" s="269"/>
      <c r="K13" s="269"/>
      <c r="L13" s="269"/>
      <c r="M13" s="269"/>
      <c r="N13" s="270"/>
      <c r="O13" s="231"/>
      <c r="P13" s="230"/>
      <c r="Q13" s="232"/>
    </row>
    <row r="14" spans="2:17" ht="19.5" customHeight="1">
      <c r="B14" s="187" t="s">
        <v>607</v>
      </c>
      <c r="C14" s="282"/>
      <c r="D14" s="269"/>
      <c r="E14" s="269"/>
      <c r="F14" s="230"/>
      <c r="G14" s="231"/>
      <c r="H14" s="269"/>
      <c r="I14" s="269"/>
      <c r="J14" s="269"/>
      <c r="K14" s="269"/>
      <c r="L14" s="269"/>
      <c r="M14" s="269"/>
      <c r="N14" s="270"/>
      <c r="O14" s="231"/>
      <c r="P14" s="230"/>
      <c r="Q14" s="232"/>
    </row>
    <row r="15" spans="2:17" ht="19.5" customHeight="1">
      <c r="B15" s="188" t="s">
        <v>608</v>
      </c>
      <c r="C15" s="282"/>
      <c r="D15" s="269"/>
      <c r="E15" s="269"/>
      <c r="F15" s="230"/>
      <c r="G15" s="231"/>
      <c r="H15" s="269"/>
      <c r="I15" s="269"/>
      <c r="J15" s="269"/>
      <c r="K15" s="269"/>
      <c r="L15" s="269"/>
      <c r="M15" s="269"/>
      <c r="N15" s="270"/>
      <c r="O15" s="231"/>
      <c r="P15" s="230"/>
      <c r="Q15" s="232"/>
    </row>
    <row r="16" spans="2:17" ht="19.5" customHeight="1">
      <c r="B16" s="187" t="s">
        <v>607</v>
      </c>
      <c r="C16" s="282"/>
      <c r="D16" s="269"/>
      <c r="E16" s="269"/>
      <c r="F16" s="230"/>
      <c r="G16" s="231"/>
      <c r="H16" s="269"/>
      <c r="I16" s="269"/>
      <c r="J16" s="269"/>
      <c r="K16" s="269"/>
      <c r="L16" s="269"/>
      <c r="M16" s="269"/>
      <c r="N16" s="270"/>
      <c r="O16" s="231"/>
      <c r="P16" s="230"/>
      <c r="Q16" s="232"/>
    </row>
    <row r="17" spans="2:17" ht="19.5" customHeight="1">
      <c r="B17" s="187" t="s">
        <v>607</v>
      </c>
      <c r="C17" s="282"/>
      <c r="D17" s="269"/>
      <c r="E17" s="269"/>
      <c r="F17" s="230"/>
      <c r="G17" s="231"/>
      <c r="H17" s="269"/>
      <c r="I17" s="269"/>
      <c r="J17" s="269"/>
      <c r="K17" s="269"/>
      <c r="L17" s="269"/>
      <c r="M17" s="269"/>
      <c r="N17" s="270"/>
      <c r="O17" s="231"/>
      <c r="P17" s="230"/>
      <c r="Q17" s="232"/>
    </row>
    <row r="18" spans="2:17" ht="19.5" customHeight="1">
      <c r="B18" s="187" t="s">
        <v>607</v>
      </c>
      <c r="C18" s="282"/>
      <c r="D18" s="269"/>
      <c r="E18" s="269"/>
      <c r="F18" s="230"/>
      <c r="G18" s="231"/>
      <c r="H18" s="269"/>
      <c r="I18" s="269"/>
      <c r="J18" s="269"/>
      <c r="K18" s="269"/>
      <c r="L18" s="269"/>
      <c r="M18" s="269"/>
      <c r="N18" s="270"/>
      <c r="O18" s="231"/>
      <c r="P18" s="230"/>
      <c r="Q18" s="232"/>
    </row>
    <row r="19" spans="2:17" ht="19.5" customHeight="1">
      <c r="B19" s="187" t="s">
        <v>607</v>
      </c>
      <c r="C19" s="282"/>
      <c r="D19" s="269"/>
      <c r="E19" s="269"/>
      <c r="F19" s="230"/>
      <c r="G19" s="231"/>
      <c r="H19" s="269"/>
      <c r="I19" s="269"/>
      <c r="J19" s="269"/>
      <c r="K19" s="269"/>
      <c r="L19" s="269"/>
      <c r="M19" s="269"/>
      <c r="N19" s="270"/>
      <c r="O19" s="231"/>
      <c r="P19" s="230"/>
      <c r="Q19" s="232"/>
    </row>
    <row r="20" spans="2:17" ht="19.5" customHeight="1" thickBot="1">
      <c r="B20" s="345" t="s">
        <v>607</v>
      </c>
      <c r="C20" s="346"/>
      <c r="D20" s="271"/>
      <c r="E20" s="271"/>
      <c r="F20" s="262"/>
      <c r="G20" s="263"/>
      <c r="H20" s="271"/>
      <c r="I20" s="271"/>
      <c r="J20" s="271"/>
      <c r="K20" s="271"/>
      <c r="L20" s="271"/>
      <c r="M20" s="271"/>
      <c r="N20" s="290"/>
      <c r="O20" s="233"/>
      <c r="P20" s="233"/>
      <c r="Q20" s="234"/>
    </row>
    <row r="21" spans="2:17" ht="19.5" customHeight="1" thickBot="1">
      <c r="B21" s="1112" t="s">
        <v>609</v>
      </c>
      <c r="C21" s="1113"/>
      <c r="D21" s="1113"/>
      <c r="E21" s="1114"/>
      <c r="F21" s="264"/>
      <c r="G21" s="277"/>
      <c r="H21" s="355"/>
      <c r="I21" s="356"/>
      <c r="J21" s="356"/>
      <c r="K21" s="356"/>
      <c r="L21" s="356"/>
      <c r="M21" s="357"/>
      <c r="N21" s="264"/>
      <c r="O21" s="274"/>
      <c r="P21" s="264"/>
      <c r="Q21" s="277"/>
    </row>
    <row r="22" spans="2:17" ht="19.5" customHeight="1" thickBot="1">
      <c r="B22" s="1112" t="s">
        <v>610</v>
      </c>
      <c r="C22" s="1113"/>
      <c r="D22" s="1113"/>
      <c r="E22" s="1114"/>
      <c r="F22" s="349"/>
      <c r="G22" s="348"/>
      <c r="H22" s="27"/>
      <c r="I22" s="27"/>
      <c r="J22" s="27"/>
      <c r="K22" s="27"/>
      <c r="L22" s="27"/>
      <c r="M22" s="27"/>
      <c r="N22" s="27"/>
      <c r="O22" s="189"/>
      <c r="P22" s="353"/>
      <c r="Q22" s="351"/>
    </row>
    <row r="23" spans="2:17" ht="19.5" customHeight="1" thickBot="1">
      <c r="B23" s="1112" t="s">
        <v>611</v>
      </c>
      <c r="C23" s="1113"/>
      <c r="D23" s="1113"/>
      <c r="E23" s="1114"/>
      <c r="F23" s="350"/>
      <c r="G23" s="347"/>
      <c r="H23" s="27"/>
      <c r="I23" s="27"/>
      <c r="J23" s="27"/>
      <c r="K23" s="27"/>
      <c r="L23" s="27"/>
      <c r="M23" s="27"/>
      <c r="N23" s="27"/>
      <c r="O23" s="189"/>
      <c r="P23" s="354"/>
      <c r="Q23" s="352"/>
    </row>
    <row r="24" spans="3:13" ht="15.75">
      <c r="C24" s="987" t="s">
        <v>925</v>
      </c>
      <c r="D24" s="987"/>
      <c r="E24" s="987"/>
      <c r="F24" s="987"/>
      <c r="G24" s="987"/>
      <c r="H24" s="27"/>
      <c r="I24" s="27"/>
      <c r="J24" s="27"/>
      <c r="K24" s="27"/>
      <c r="L24" s="27"/>
      <c r="M24" s="27"/>
    </row>
    <row r="25" spans="2:13" ht="15.75">
      <c r="B25" s="142"/>
      <c r="C25" s="142"/>
      <c r="H25" s="27"/>
      <c r="I25" s="27"/>
      <c r="J25" s="27"/>
      <c r="K25" s="27"/>
      <c r="L25" s="27"/>
      <c r="M25" s="27"/>
    </row>
    <row r="26" spans="8:13" ht="15.75">
      <c r="H26" s="27"/>
      <c r="I26" s="27"/>
      <c r="J26" s="27"/>
      <c r="K26" s="27"/>
      <c r="L26" s="27"/>
      <c r="M26" s="27"/>
    </row>
  </sheetData>
  <sheetProtection/>
  <mergeCells count="19">
    <mergeCell ref="B5:Q5"/>
    <mergeCell ref="P7:P8"/>
    <mergeCell ref="Q7:Q8"/>
    <mergeCell ref="B7:B8"/>
    <mergeCell ref="C7:C8"/>
    <mergeCell ref="D7:D8"/>
    <mergeCell ref="F7:F8"/>
    <mergeCell ref="G7:G8"/>
    <mergeCell ref="H7:H8"/>
    <mergeCell ref="I7:I8"/>
    <mergeCell ref="C24:G24"/>
    <mergeCell ref="N7:O7"/>
    <mergeCell ref="K7:K8"/>
    <mergeCell ref="J7:J8"/>
    <mergeCell ref="B21:E21"/>
    <mergeCell ref="B22:E22"/>
    <mergeCell ref="B23:E23"/>
    <mergeCell ref="L7:L8"/>
    <mergeCell ref="M7:M8"/>
  </mergeCells>
  <printOptions/>
  <pageMargins left="0.07874015748031496" right="0.1968503937007874" top="0.984251968503937" bottom="0.984251968503937" header="0.5118110236220472" footer="0.5118110236220472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2:F85"/>
  <sheetViews>
    <sheetView showGridLines="0" view="pageBreakPreview" zoomScale="60" zoomScaleNormal="55" workbookViewId="0" topLeftCell="A1">
      <selection activeCell="N21" sqref="N21"/>
    </sheetView>
  </sheetViews>
  <sheetFormatPr defaultColWidth="9.140625" defaultRowHeight="12.75"/>
  <cols>
    <col min="1" max="1" width="5.00390625" style="1" customWidth="1"/>
    <col min="2" max="2" width="18.421875" style="1" customWidth="1"/>
    <col min="3" max="3" width="103.00390625" style="1" bestFit="1" customWidth="1"/>
    <col min="4" max="4" width="22.28125" style="1" customWidth="1"/>
    <col min="5" max="6" width="25.7109375" style="0" customWidth="1"/>
    <col min="7" max="7" width="14.8515625" style="1" customWidth="1"/>
    <col min="8" max="8" width="9.140625" style="1" customWidth="1"/>
    <col min="9" max="9" width="12.28125" style="1" customWidth="1"/>
    <col min="10" max="10" width="13.421875" style="1" customWidth="1"/>
    <col min="11" max="16384" width="9.140625" style="1" customWidth="1"/>
  </cols>
  <sheetData>
    <row r="2" ht="27" customHeight="1">
      <c r="F2" s="410" t="s">
        <v>696</v>
      </c>
    </row>
    <row r="3" ht="15.75">
      <c r="B3" s="159"/>
    </row>
    <row r="4" spans="2:6" ht="27" customHeight="1">
      <c r="B4" s="906" t="s">
        <v>912</v>
      </c>
      <c r="C4" s="906"/>
      <c r="D4" s="906"/>
      <c r="E4" s="906"/>
      <c r="F4" s="906"/>
    </row>
    <row r="5" spans="5:6" ht="32.25" customHeight="1" hidden="1" thickBot="1">
      <c r="E5" s="1"/>
      <c r="F5" s="1"/>
    </row>
    <row r="6" spans="5:6" ht="15.75" customHeight="1" hidden="1">
      <c r="E6" s="1"/>
      <c r="F6" s="1"/>
    </row>
    <row r="7" spans="5:6" ht="28.5" customHeight="1" thickBot="1">
      <c r="E7" s="27"/>
      <c r="F7" s="200" t="s">
        <v>515</v>
      </c>
    </row>
    <row r="8" spans="2:6" ht="44.25" customHeight="1">
      <c r="B8" s="907" t="s">
        <v>582</v>
      </c>
      <c r="C8" s="909" t="s">
        <v>590</v>
      </c>
      <c r="D8" s="911" t="s">
        <v>583</v>
      </c>
      <c r="E8" s="913" t="s">
        <v>878</v>
      </c>
      <c r="F8" s="915" t="s">
        <v>879</v>
      </c>
    </row>
    <row r="9" spans="2:6" ht="56.25" customHeight="1" thickBot="1">
      <c r="B9" s="908"/>
      <c r="C9" s="910"/>
      <c r="D9" s="912"/>
      <c r="E9" s="914"/>
      <c r="F9" s="916"/>
    </row>
    <row r="10" spans="2:6" s="161" customFormat="1" ht="34.5" customHeight="1">
      <c r="B10" s="478"/>
      <c r="C10" s="479" t="s">
        <v>224</v>
      </c>
      <c r="D10" s="480"/>
      <c r="E10" s="229"/>
      <c r="F10" s="474"/>
    </row>
    <row r="11" spans="2:6" s="162" customFormat="1" ht="51.75" customHeight="1">
      <c r="B11" s="481" t="s">
        <v>225</v>
      </c>
      <c r="C11" s="482" t="s">
        <v>226</v>
      </c>
      <c r="D11" s="483">
        <v>1001</v>
      </c>
      <c r="E11" s="229">
        <f>E12+E19+E26+E27</f>
        <v>276583</v>
      </c>
      <c r="F11" s="229">
        <f>F12+F19+F26+F27</f>
        <v>259623</v>
      </c>
    </row>
    <row r="12" spans="2:6" s="161" customFormat="1" ht="47.25" customHeight="1">
      <c r="B12" s="481">
        <v>60</v>
      </c>
      <c r="C12" s="482" t="s">
        <v>227</v>
      </c>
      <c r="D12" s="483">
        <v>1002</v>
      </c>
      <c r="E12" s="229">
        <f>E13+E14+E15+E16+E17+E18</f>
        <v>9300</v>
      </c>
      <c r="F12" s="229">
        <f>F13+F14+F15+F16+F17+F18</f>
        <v>9300</v>
      </c>
    </row>
    <row r="13" spans="2:6" s="161" customFormat="1" ht="34.5" customHeight="1">
      <c r="B13" s="484">
        <v>600</v>
      </c>
      <c r="C13" s="485" t="s">
        <v>228</v>
      </c>
      <c r="D13" s="486">
        <v>1003</v>
      </c>
      <c r="E13" s="229"/>
      <c r="F13" s="474"/>
    </row>
    <row r="14" spans="2:6" s="161" customFormat="1" ht="34.5" customHeight="1">
      <c r="B14" s="484">
        <v>601</v>
      </c>
      <c r="C14" s="485" t="s">
        <v>229</v>
      </c>
      <c r="D14" s="486">
        <v>1004</v>
      </c>
      <c r="E14" s="229"/>
      <c r="F14" s="474"/>
    </row>
    <row r="15" spans="2:6" s="161" customFormat="1" ht="34.5" customHeight="1">
      <c r="B15" s="484">
        <v>602</v>
      </c>
      <c r="C15" s="485" t="s">
        <v>230</v>
      </c>
      <c r="D15" s="486">
        <v>1005</v>
      </c>
      <c r="E15" s="229"/>
      <c r="F15" s="474"/>
    </row>
    <row r="16" spans="2:6" s="161" customFormat="1" ht="34.5" customHeight="1">
      <c r="B16" s="484">
        <v>603</v>
      </c>
      <c r="C16" s="485" t="s">
        <v>231</v>
      </c>
      <c r="D16" s="486">
        <v>1006</v>
      </c>
      <c r="E16" s="229"/>
      <c r="F16" s="474"/>
    </row>
    <row r="17" spans="2:6" s="161" customFormat="1" ht="34.5" customHeight="1">
      <c r="B17" s="484">
        <v>604</v>
      </c>
      <c r="C17" s="485" t="s">
        <v>232</v>
      </c>
      <c r="D17" s="486">
        <v>1007</v>
      </c>
      <c r="E17" s="229">
        <v>9300</v>
      </c>
      <c r="F17" s="474">
        <v>9300</v>
      </c>
    </row>
    <row r="18" spans="2:6" s="161" customFormat="1" ht="34.5" customHeight="1">
      <c r="B18" s="484">
        <v>605</v>
      </c>
      <c r="C18" s="485" t="s">
        <v>233</v>
      </c>
      <c r="D18" s="486">
        <v>1008</v>
      </c>
      <c r="E18" s="229"/>
      <c r="F18" s="474"/>
    </row>
    <row r="19" spans="2:6" s="161" customFormat="1" ht="34.5" customHeight="1">
      <c r="B19" s="481">
        <v>61</v>
      </c>
      <c r="C19" s="482" t="s">
        <v>234</v>
      </c>
      <c r="D19" s="483">
        <v>1009</v>
      </c>
      <c r="E19" s="229">
        <f>E20+E21+E22+E23+E24+E25</f>
        <v>261760</v>
      </c>
      <c r="F19" s="229">
        <v>245000</v>
      </c>
    </row>
    <row r="20" spans="2:6" s="161" customFormat="1" ht="34.5" customHeight="1">
      <c r="B20" s="484">
        <v>610</v>
      </c>
      <c r="C20" s="485" t="s">
        <v>235</v>
      </c>
      <c r="D20" s="486">
        <v>1010</v>
      </c>
      <c r="E20" s="229"/>
      <c r="F20" s="474"/>
    </row>
    <row r="21" spans="2:6" s="161" customFormat="1" ht="34.5" customHeight="1">
      <c r="B21" s="484">
        <v>611</v>
      </c>
      <c r="C21" s="485" t="s">
        <v>236</v>
      </c>
      <c r="D21" s="486">
        <v>1011</v>
      </c>
      <c r="E21" s="229"/>
      <c r="F21" s="474"/>
    </row>
    <row r="22" spans="2:6" s="161" customFormat="1" ht="34.5" customHeight="1">
      <c r="B22" s="484">
        <v>612</v>
      </c>
      <c r="C22" s="485" t="s">
        <v>237</v>
      </c>
      <c r="D22" s="486">
        <v>1012</v>
      </c>
      <c r="E22" s="229"/>
      <c r="F22" s="474"/>
    </row>
    <row r="23" spans="2:6" s="161" customFormat="1" ht="34.5" customHeight="1">
      <c r="B23" s="484">
        <v>613</v>
      </c>
      <c r="C23" s="485" t="s">
        <v>238</v>
      </c>
      <c r="D23" s="486">
        <v>1013</v>
      </c>
      <c r="E23" s="229"/>
      <c r="F23" s="474"/>
    </row>
    <row r="24" spans="2:6" s="161" customFormat="1" ht="34.5" customHeight="1">
      <c r="B24" s="484">
        <v>614</v>
      </c>
      <c r="C24" s="485" t="s">
        <v>239</v>
      </c>
      <c r="D24" s="486">
        <v>1014</v>
      </c>
      <c r="E24" s="229">
        <v>261760</v>
      </c>
      <c r="F24" s="474">
        <v>252000</v>
      </c>
    </row>
    <row r="25" spans="2:6" s="161" customFormat="1" ht="34.5" customHeight="1">
      <c r="B25" s="484">
        <v>615</v>
      </c>
      <c r="C25" s="485" t="s">
        <v>240</v>
      </c>
      <c r="D25" s="486">
        <v>1015</v>
      </c>
      <c r="E25" s="229"/>
      <c r="F25" s="474"/>
    </row>
    <row r="26" spans="2:6" s="161" customFormat="1" ht="42" customHeight="1">
      <c r="B26" s="484">
        <v>64</v>
      </c>
      <c r="C26" s="482" t="s">
        <v>241</v>
      </c>
      <c r="D26" s="483">
        <v>1016</v>
      </c>
      <c r="E26" s="229">
        <v>2523</v>
      </c>
      <c r="F26" s="474">
        <v>2523</v>
      </c>
    </row>
    <row r="27" spans="2:6" s="161" customFormat="1" ht="34.5" customHeight="1">
      <c r="B27" s="484">
        <v>65</v>
      </c>
      <c r="C27" s="482" t="s">
        <v>242</v>
      </c>
      <c r="D27" s="486">
        <v>1017</v>
      </c>
      <c r="E27" s="229">
        <v>3000</v>
      </c>
      <c r="F27" s="474">
        <v>2800</v>
      </c>
    </row>
    <row r="28" spans="2:6" s="161" customFormat="1" ht="34.5" customHeight="1">
      <c r="B28" s="481"/>
      <c r="C28" s="482" t="s">
        <v>243</v>
      </c>
      <c r="D28" s="487"/>
      <c r="E28" s="229"/>
      <c r="F28" s="474"/>
    </row>
    <row r="29" spans="2:6" s="161" customFormat="1" ht="39.75" customHeight="1">
      <c r="B29" s="481" t="s">
        <v>244</v>
      </c>
      <c r="C29" s="482" t="s">
        <v>245</v>
      </c>
      <c r="D29" s="488">
        <v>1018</v>
      </c>
      <c r="E29" s="229">
        <f>E30-E31-E32+E33+E34+E35+E36+E37+E38+E39+E40</f>
        <v>285662</v>
      </c>
      <c r="F29" s="229">
        <f>F30-F31-F32+F33+F34+F35+F36+F37+F38+F39+F40</f>
        <v>267800</v>
      </c>
    </row>
    <row r="30" spans="2:6" s="161" customFormat="1" ht="34.5" customHeight="1">
      <c r="B30" s="484">
        <v>50</v>
      </c>
      <c r="C30" s="485" t="s">
        <v>246</v>
      </c>
      <c r="D30" s="486">
        <v>1019</v>
      </c>
      <c r="E30" s="229">
        <v>7500</v>
      </c>
      <c r="F30" s="474">
        <v>7500</v>
      </c>
    </row>
    <row r="31" spans="2:6" s="161" customFormat="1" ht="34.5" customHeight="1">
      <c r="B31" s="484">
        <v>62</v>
      </c>
      <c r="C31" s="485" t="s">
        <v>247</v>
      </c>
      <c r="D31" s="486">
        <v>1020</v>
      </c>
      <c r="E31" s="229">
        <v>1500</v>
      </c>
      <c r="F31" s="553">
        <v>0</v>
      </c>
    </row>
    <row r="32" spans="2:6" s="161" customFormat="1" ht="34.5" customHeight="1">
      <c r="B32" s="484">
        <v>630</v>
      </c>
      <c r="C32" s="485" t="s">
        <v>248</v>
      </c>
      <c r="D32" s="486">
        <v>1021</v>
      </c>
      <c r="E32" s="229"/>
      <c r="F32" s="474"/>
    </row>
    <row r="33" spans="2:6" s="161" customFormat="1" ht="34.5" customHeight="1">
      <c r="B33" s="484">
        <v>631</v>
      </c>
      <c r="C33" s="485" t="s">
        <v>249</v>
      </c>
      <c r="D33" s="486">
        <v>1022</v>
      </c>
      <c r="E33" s="229"/>
      <c r="F33" s="474"/>
    </row>
    <row r="34" spans="2:6" s="161" customFormat="1" ht="34.5" customHeight="1">
      <c r="B34" s="484" t="s">
        <v>123</v>
      </c>
      <c r="C34" s="485" t="s">
        <v>250</v>
      </c>
      <c r="D34" s="486">
        <v>1023</v>
      </c>
      <c r="E34" s="229">
        <v>34575</v>
      </c>
      <c r="F34" s="474">
        <v>28000</v>
      </c>
    </row>
    <row r="35" spans="2:6" s="161" customFormat="1" ht="34.5" customHeight="1">
      <c r="B35" s="484">
        <v>513</v>
      </c>
      <c r="C35" s="485" t="s">
        <v>251</v>
      </c>
      <c r="D35" s="486">
        <v>1024</v>
      </c>
      <c r="E35" s="229">
        <v>25400</v>
      </c>
      <c r="F35" s="474">
        <v>25000</v>
      </c>
    </row>
    <row r="36" spans="2:6" s="161" customFormat="1" ht="34.5" customHeight="1">
      <c r="B36" s="484">
        <v>52</v>
      </c>
      <c r="C36" s="485" t="s">
        <v>252</v>
      </c>
      <c r="D36" s="486">
        <v>1025</v>
      </c>
      <c r="E36" s="229">
        <v>159868</v>
      </c>
      <c r="F36" s="474">
        <v>152000</v>
      </c>
    </row>
    <row r="37" spans="2:6" s="161" customFormat="1" ht="34.5" customHeight="1">
      <c r="B37" s="484">
        <v>53</v>
      </c>
      <c r="C37" s="485" t="s">
        <v>253</v>
      </c>
      <c r="D37" s="486">
        <v>1026</v>
      </c>
      <c r="E37" s="229">
        <v>11350</v>
      </c>
      <c r="F37" s="474">
        <v>11000</v>
      </c>
    </row>
    <row r="38" spans="2:6" s="161" customFormat="1" ht="34.5" customHeight="1">
      <c r="B38" s="484">
        <v>540</v>
      </c>
      <c r="C38" s="485" t="s">
        <v>254</v>
      </c>
      <c r="D38" s="486">
        <v>1027</v>
      </c>
      <c r="E38" s="229">
        <v>20300</v>
      </c>
      <c r="F38" s="474">
        <v>20300</v>
      </c>
    </row>
    <row r="39" spans="2:6" s="161" customFormat="1" ht="34.5" customHeight="1">
      <c r="B39" s="484" t="s">
        <v>124</v>
      </c>
      <c r="C39" s="485" t="s">
        <v>255</v>
      </c>
      <c r="D39" s="486">
        <v>1028</v>
      </c>
      <c r="E39" s="229">
        <v>1000</v>
      </c>
      <c r="F39" s="474">
        <v>1000</v>
      </c>
    </row>
    <row r="40" spans="2:6" s="163" customFormat="1" ht="34.5" customHeight="1">
      <c r="B40" s="484">
        <v>55</v>
      </c>
      <c r="C40" s="485" t="s">
        <v>256</v>
      </c>
      <c r="D40" s="486">
        <v>1029</v>
      </c>
      <c r="E40" s="229">
        <v>27169</v>
      </c>
      <c r="F40" s="474">
        <v>23000</v>
      </c>
    </row>
    <row r="41" spans="2:6" s="163" customFormat="1" ht="34.5" customHeight="1">
      <c r="B41" s="481"/>
      <c r="C41" s="482" t="s">
        <v>257</v>
      </c>
      <c r="D41" s="483">
        <v>1030</v>
      </c>
      <c r="E41" s="229"/>
      <c r="F41" s="474"/>
    </row>
    <row r="42" spans="2:6" s="163" customFormat="1" ht="34.5" customHeight="1">
      <c r="B42" s="481"/>
      <c r="C42" s="482" t="s">
        <v>258</v>
      </c>
      <c r="D42" s="483">
        <v>1031</v>
      </c>
      <c r="E42" s="229">
        <f>E29-E11</f>
        <v>9079</v>
      </c>
      <c r="F42" s="229">
        <f>F29-F11</f>
        <v>8177</v>
      </c>
    </row>
    <row r="43" spans="2:6" s="163" customFormat="1" ht="34.5" customHeight="1">
      <c r="B43" s="481">
        <v>66</v>
      </c>
      <c r="C43" s="482" t="s">
        <v>259</v>
      </c>
      <c r="D43" s="483">
        <v>1032</v>
      </c>
      <c r="E43" s="229">
        <f>E44+E49+E50</f>
        <v>5000</v>
      </c>
      <c r="F43" s="229">
        <f>F44+F49+F50</f>
        <v>4000</v>
      </c>
    </row>
    <row r="44" spans="2:6" s="163" customFormat="1" ht="34.5" customHeight="1">
      <c r="B44" s="481" t="s">
        <v>260</v>
      </c>
      <c r="C44" s="482" t="s">
        <v>261</v>
      </c>
      <c r="D44" s="483">
        <v>1033</v>
      </c>
      <c r="E44" s="229"/>
      <c r="F44" s="474"/>
    </row>
    <row r="45" spans="2:6" s="163" customFormat="1" ht="34.5" customHeight="1">
      <c r="B45" s="484">
        <v>660</v>
      </c>
      <c r="C45" s="485" t="s">
        <v>262</v>
      </c>
      <c r="D45" s="486">
        <v>1034</v>
      </c>
      <c r="E45" s="229"/>
      <c r="F45" s="474"/>
    </row>
    <row r="46" spans="2:6" s="163" customFormat="1" ht="34.5" customHeight="1">
      <c r="B46" s="484">
        <v>661</v>
      </c>
      <c r="C46" s="485" t="s">
        <v>263</v>
      </c>
      <c r="D46" s="486">
        <v>1035</v>
      </c>
      <c r="E46" s="229"/>
      <c r="F46" s="474"/>
    </row>
    <row r="47" spans="2:6" s="163" customFormat="1" ht="34.5" customHeight="1">
      <c r="B47" s="484">
        <v>665</v>
      </c>
      <c r="C47" s="485" t="s">
        <v>264</v>
      </c>
      <c r="D47" s="486">
        <v>1036</v>
      </c>
      <c r="E47" s="229"/>
      <c r="F47" s="474"/>
    </row>
    <row r="48" spans="2:6" s="163" customFormat="1" ht="34.5" customHeight="1">
      <c r="B48" s="484">
        <v>669</v>
      </c>
      <c r="C48" s="485" t="s">
        <v>265</v>
      </c>
      <c r="D48" s="486">
        <v>1037</v>
      </c>
      <c r="E48" s="229"/>
      <c r="F48" s="474"/>
    </row>
    <row r="49" spans="2:6" s="163" customFormat="1" ht="34.5" customHeight="1">
      <c r="B49" s="481">
        <v>662</v>
      </c>
      <c r="C49" s="482" t="s">
        <v>266</v>
      </c>
      <c r="D49" s="483">
        <v>1038</v>
      </c>
      <c r="E49" s="229">
        <v>5000</v>
      </c>
      <c r="F49" s="474">
        <v>4000</v>
      </c>
    </row>
    <row r="50" spans="2:6" s="163" customFormat="1" ht="34.5" customHeight="1">
      <c r="B50" s="481" t="s">
        <v>125</v>
      </c>
      <c r="C50" s="482" t="s">
        <v>267</v>
      </c>
      <c r="D50" s="483">
        <v>1039</v>
      </c>
      <c r="E50" s="229"/>
      <c r="F50" s="474"/>
    </row>
    <row r="51" spans="2:6" s="163" customFormat="1" ht="34.5" customHeight="1">
      <c r="B51" s="481">
        <v>56</v>
      </c>
      <c r="C51" s="482" t="s">
        <v>268</v>
      </c>
      <c r="D51" s="483">
        <v>1040</v>
      </c>
      <c r="E51" s="229">
        <f>E52+E57+E58</f>
        <v>2</v>
      </c>
      <c r="F51" s="229">
        <f>F52+F57+F58</f>
        <v>2</v>
      </c>
    </row>
    <row r="52" spans="2:6" ht="34.5" customHeight="1">
      <c r="B52" s="481" t="s">
        <v>269</v>
      </c>
      <c r="C52" s="482" t="s">
        <v>584</v>
      </c>
      <c r="D52" s="483">
        <v>1041</v>
      </c>
      <c r="E52" s="229"/>
      <c r="F52" s="474"/>
    </row>
    <row r="53" spans="2:6" ht="34.5" customHeight="1">
      <c r="B53" s="484">
        <v>560</v>
      </c>
      <c r="C53" s="485" t="s">
        <v>126</v>
      </c>
      <c r="D53" s="486">
        <v>1042</v>
      </c>
      <c r="E53" s="229"/>
      <c r="F53" s="474"/>
    </row>
    <row r="54" spans="2:6" ht="34.5" customHeight="1">
      <c r="B54" s="484">
        <v>561</v>
      </c>
      <c r="C54" s="485" t="s">
        <v>127</v>
      </c>
      <c r="D54" s="486">
        <v>1043</v>
      </c>
      <c r="E54" s="229"/>
      <c r="F54" s="474"/>
    </row>
    <row r="55" spans="2:6" ht="34.5" customHeight="1">
      <c r="B55" s="484">
        <v>565</v>
      </c>
      <c r="C55" s="485" t="s">
        <v>270</v>
      </c>
      <c r="D55" s="486">
        <v>1044</v>
      </c>
      <c r="E55" s="229"/>
      <c r="F55" s="474"/>
    </row>
    <row r="56" spans="2:6" ht="34.5" customHeight="1">
      <c r="B56" s="484" t="s">
        <v>128</v>
      </c>
      <c r="C56" s="485" t="s">
        <v>271</v>
      </c>
      <c r="D56" s="486">
        <v>1045</v>
      </c>
      <c r="E56" s="229"/>
      <c r="F56" s="474"/>
    </row>
    <row r="57" spans="2:6" ht="34.5" customHeight="1">
      <c r="B57" s="484">
        <v>562</v>
      </c>
      <c r="C57" s="482" t="s">
        <v>272</v>
      </c>
      <c r="D57" s="483">
        <v>1046</v>
      </c>
      <c r="E57" s="229">
        <v>2</v>
      </c>
      <c r="F57" s="474">
        <v>2</v>
      </c>
    </row>
    <row r="58" spans="2:6" ht="34.5" customHeight="1">
      <c r="B58" s="481" t="s">
        <v>273</v>
      </c>
      <c r="C58" s="482" t="s">
        <v>274</v>
      </c>
      <c r="D58" s="483">
        <v>1047</v>
      </c>
      <c r="E58" s="229"/>
      <c r="F58" s="474"/>
    </row>
    <row r="59" spans="2:6" ht="34.5" customHeight="1">
      <c r="B59" s="481"/>
      <c r="C59" s="482" t="s">
        <v>275</v>
      </c>
      <c r="D59" s="483">
        <v>1048</v>
      </c>
      <c r="E59" s="229">
        <f>E43-E51</f>
        <v>4998</v>
      </c>
      <c r="F59" s="229">
        <f>F43-F51</f>
        <v>3998</v>
      </c>
    </row>
    <row r="60" spans="2:6" ht="34.5" customHeight="1">
      <c r="B60" s="481"/>
      <c r="C60" s="482" t="s">
        <v>276</v>
      </c>
      <c r="D60" s="483">
        <v>1049</v>
      </c>
      <c r="E60" s="229"/>
      <c r="F60" s="474"/>
    </row>
    <row r="61" spans="2:6" ht="34.5" customHeight="1">
      <c r="B61" s="484" t="s">
        <v>129</v>
      </c>
      <c r="C61" s="485" t="s">
        <v>277</v>
      </c>
      <c r="D61" s="486">
        <v>1050</v>
      </c>
      <c r="E61" s="229"/>
      <c r="F61" s="474"/>
    </row>
    <row r="62" spans="2:6" ht="34.5" customHeight="1">
      <c r="B62" s="484" t="s">
        <v>130</v>
      </c>
      <c r="C62" s="485" t="s">
        <v>278</v>
      </c>
      <c r="D62" s="486">
        <v>1051</v>
      </c>
      <c r="E62" s="229"/>
      <c r="F62" s="474"/>
    </row>
    <row r="63" spans="2:6" ht="34.5" customHeight="1">
      <c r="B63" s="481" t="s">
        <v>279</v>
      </c>
      <c r="C63" s="482" t="s">
        <v>280</v>
      </c>
      <c r="D63" s="483">
        <v>1052</v>
      </c>
      <c r="E63" s="229">
        <v>13000</v>
      </c>
      <c r="F63" s="474">
        <v>13000</v>
      </c>
    </row>
    <row r="64" spans="2:6" ht="34.5" customHeight="1">
      <c r="B64" s="481" t="s">
        <v>131</v>
      </c>
      <c r="C64" s="482" t="s">
        <v>281</v>
      </c>
      <c r="D64" s="483">
        <v>1053</v>
      </c>
      <c r="E64" s="229">
        <v>8750</v>
      </c>
      <c r="F64" s="474">
        <v>8200</v>
      </c>
    </row>
    <row r="65" spans="2:6" ht="34.5" customHeight="1">
      <c r="B65" s="484"/>
      <c r="C65" s="485" t="s">
        <v>282</v>
      </c>
      <c r="D65" s="486">
        <v>1054</v>
      </c>
      <c r="E65" s="229">
        <f>E41-E42+E59-E60+E61-E62+E63-E64</f>
        <v>169</v>
      </c>
      <c r="F65" s="229">
        <f>F41-F42+F59-F60+F61-F62+F63-F64</f>
        <v>621</v>
      </c>
    </row>
    <row r="66" spans="2:6" ht="34.5" customHeight="1">
      <c r="B66" s="484"/>
      <c r="C66" s="485" t="s">
        <v>283</v>
      </c>
      <c r="D66" s="486">
        <v>1055</v>
      </c>
      <c r="E66" s="229"/>
      <c r="F66" s="474"/>
    </row>
    <row r="67" spans="2:6" ht="34.5" customHeight="1">
      <c r="B67" s="484" t="s">
        <v>284</v>
      </c>
      <c r="C67" s="485" t="s">
        <v>285</v>
      </c>
      <c r="D67" s="486">
        <v>1056</v>
      </c>
      <c r="E67" s="229"/>
      <c r="F67" s="474"/>
    </row>
    <row r="68" spans="2:6" ht="34.5" customHeight="1">
      <c r="B68" s="484" t="s">
        <v>286</v>
      </c>
      <c r="C68" s="485" t="s">
        <v>287</v>
      </c>
      <c r="D68" s="486">
        <v>1057</v>
      </c>
      <c r="E68" s="229"/>
      <c r="F68" s="474"/>
    </row>
    <row r="69" spans="2:6" ht="34.5" customHeight="1">
      <c r="B69" s="481"/>
      <c r="C69" s="482" t="s">
        <v>288</v>
      </c>
      <c r="D69" s="483">
        <v>1058</v>
      </c>
      <c r="E69" s="229">
        <f>E65-E66+E67-E68</f>
        <v>169</v>
      </c>
      <c r="F69" s="229">
        <f>F65-F66+F67-F68</f>
        <v>621</v>
      </c>
    </row>
    <row r="70" spans="2:6" ht="34.5" customHeight="1">
      <c r="B70" s="489"/>
      <c r="C70" s="490" t="s">
        <v>289</v>
      </c>
      <c r="D70" s="483">
        <v>1059</v>
      </c>
      <c r="E70" s="229"/>
      <c r="F70" s="474"/>
    </row>
    <row r="71" spans="2:6" ht="34.5" customHeight="1">
      <c r="B71" s="484"/>
      <c r="C71" s="491" t="s">
        <v>290</v>
      </c>
      <c r="D71" s="486"/>
      <c r="E71" s="229"/>
      <c r="F71" s="474"/>
    </row>
    <row r="72" spans="2:6" ht="34.5" customHeight="1">
      <c r="B72" s="484">
        <v>721</v>
      </c>
      <c r="C72" s="491" t="s">
        <v>291</v>
      </c>
      <c r="D72" s="486">
        <v>1060</v>
      </c>
      <c r="E72" s="229"/>
      <c r="F72" s="474"/>
    </row>
    <row r="73" spans="2:6" ht="34.5" customHeight="1">
      <c r="B73" s="484" t="s">
        <v>292</v>
      </c>
      <c r="C73" s="491" t="s">
        <v>293</v>
      </c>
      <c r="D73" s="486">
        <v>1061</v>
      </c>
      <c r="E73" s="229"/>
      <c r="F73" s="474"/>
    </row>
    <row r="74" spans="2:6" ht="34.5" customHeight="1">
      <c r="B74" s="484" t="s">
        <v>292</v>
      </c>
      <c r="C74" s="491" t="s">
        <v>294</v>
      </c>
      <c r="D74" s="486">
        <v>1062</v>
      </c>
      <c r="E74" s="229"/>
      <c r="F74" s="474"/>
    </row>
    <row r="75" spans="2:6" ht="34.5" customHeight="1">
      <c r="B75" s="484">
        <v>723</v>
      </c>
      <c r="C75" s="491" t="s">
        <v>295</v>
      </c>
      <c r="D75" s="486">
        <v>1063</v>
      </c>
      <c r="E75" s="229"/>
      <c r="F75" s="474"/>
    </row>
    <row r="76" spans="2:6" ht="34.5" customHeight="1">
      <c r="B76" s="481"/>
      <c r="C76" s="490" t="s">
        <v>585</v>
      </c>
      <c r="D76" s="483">
        <v>1064</v>
      </c>
      <c r="E76" s="229">
        <f>E69-E70-E72-E73+E74-E75</f>
        <v>169</v>
      </c>
      <c r="F76" s="229">
        <f>F69-F70-F72-F73+F74-F75</f>
        <v>621</v>
      </c>
    </row>
    <row r="77" spans="2:6" ht="34.5" customHeight="1">
      <c r="B77" s="489"/>
      <c r="C77" s="490" t="s">
        <v>586</v>
      </c>
      <c r="D77" s="483">
        <v>1065</v>
      </c>
      <c r="E77" s="229"/>
      <c r="F77" s="474"/>
    </row>
    <row r="78" spans="2:6" ht="34.5" customHeight="1">
      <c r="B78" s="492"/>
      <c r="C78" s="491" t="s">
        <v>296</v>
      </c>
      <c r="D78" s="486">
        <v>1066</v>
      </c>
      <c r="E78" s="229"/>
      <c r="F78" s="474"/>
    </row>
    <row r="79" spans="2:6" ht="34.5" customHeight="1">
      <c r="B79" s="492"/>
      <c r="C79" s="491" t="s">
        <v>297</v>
      </c>
      <c r="D79" s="486">
        <v>1067</v>
      </c>
      <c r="E79" s="229"/>
      <c r="F79" s="474"/>
    </row>
    <row r="80" spans="2:6" ht="34.5" customHeight="1">
      <c r="B80" s="492"/>
      <c r="C80" s="491" t="s">
        <v>587</v>
      </c>
      <c r="D80" s="486">
        <v>1068</v>
      </c>
      <c r="E80" s="493"/>
      <c r="F80" s="474"/>
    </row>
    <row r="81" spans="2:6" ht="34.5" customHeight="1">
      <c r="B81" s="492"/>
      <c r="C81" s="491" t="s">
        <v>588</v>
      </c>
      <c r="D81" s="486">
        <v>1069</v>
      </c>
      <c r="E81" s="494"/>
      <c r="F81" s="495"/>
    </row>
    <row r="82" spans="2:6" ht="34.5" customHeight="1">
      <c r="B82" s="492"/>
      <c r="C82" s="491" t="s">
        <v>589</v>
      </c>
      <c r="D82" s="486"/>
      <c r="E82" s="496"/>
      <c r="F82" s="474"/>
    </row>
    <row r="83" spans="2:6" ht="34.5" customHeight="1">
      <c r="B83" s="497"/>
      <c r="C83" s="498" t="s">
        <v>97</v>
      </c>
      <c r="D83" s="486">
        <v>1070</v>
      </c>
      <c r="E83" s="499"/>
      <c r="F83" s="500"/>
    </row>
    <row r="84" spans="2:6" ht="34.5" customHeight="1" thickBot="1">
      <c r="B84" s="501"/>
      <c r="C84" s="502" t="s">
        <v>298</v>
      </c>
      <c r="D84" s="503">
        <v>1071</v>
      </c>
      <c r="E84" s="504"/>
      <c r="F84" s="505"/>
    </row>
    <row r="85" spans="2:6" ht="20.25">
      <c r="B85" s="506"/>
      <c r="C85" s="506"/>
      <c r="D85" s="507"/>
      <c r="E85" s="508"/>
      <c r="F85" s="508"/>
    </row>
  </sheetData>
  <sheetProtection/>
  <mergeCells count="6">
    <mergeCell ref="B4:F4"/>
    <mergeCell ref="B8:B9"/>
    <mergeCell ref="C8:C9"/>
    <mergeCell ref="D8:D9"/>
    <mergeCell ref="E8:E9"/>
    <mergeCell ref="F8:F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50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3:I55"/>
  <sheetViews>
    <sheetView zoomScalePageLayoutView="0" workbookViewId="0" topLeftCell="A10">
      <selection activeCell="B25" sqref="B25:B42"/>
    </sheetView>
  </sheetViews>
  <sheetFormatPr defaultColWidth="9.140625" defaultRowHeight="12.75"/>
  <cols>
    <col min="1" max="1" width="7.00390625" style="0" customWidth="1"/>
    <col min="2" max="2" width="30.00390625" style="0" customWidth="1"/>
    <col min="3" max="6" width="16.8515625" style="0" customWidth="1"/>
    <col min="7" max="7" width="16.421875" style="0" customWidth="1"/>
  </cols>
  <sheetData>
    <row r="3" ht="12.75">
      <c r="G3" s="765" t="s">
        <v>707</v>
      </c>
    </row>
    <row r="4" ht="13.5" thickBot="1"/>
    <row r="5" spans="1:7" ht="13.5" thickBot="1">
      <c r="A5" s="1121" t="s">
        <v>745</v>
      </c>
      <c r="B5" s="1122"/>
      <c r="C5" s="1122"/>
      <c r="D5" s="1122"/>
      <c r="E5" s="1122"/>
      <c r="F5" s="1122"/>
      <c r="G5" s="1123"/>
    </row>
    <row r="6" spans="1:7" ht="12.75">
      <c r="A6" s="557"/>
      <c r="B6" s="557"/>
      <c r="C6" s="557"/>
      <c r="D6" s="557"/>
      <c r="E6" s="557"/>
      <c r="F6" s="557"/>
      <c r="G6" s="557"/>
    </row>
    <row r="7" spans="1:7" ht="12.75">
      <c r="A7" s="557"/>
      <c r="B7" s="557"/>
      <c r="C7" s="557"/>
      <c r="D7" s="557"/>
      <c r="E7" s="557"/>
      <c r="F7" s="557"/>
      <c r="G7" s="557"/>
    </row>
    <row r="8" spans="1:7" ht="12.75">
      <c r="A8" s="557"/>
      <c r="B8" s="557"/>
      <c r="C8" s="557"/>
      <c r="D8" s="557"/>
      <c r="E8" s="557"/>
      <c r="F8" s="557"/>
      <c r="G8" s="557" t="s">
        <v>59</v>
      </c>
    </row>
    <row r="9" spans="1:7" ht="38.25">
      <c r="A9" s="558" t="s">
        <v>2</v>
      </c>
      <c r="B9" s="559" t="s">
        <v>96</v>
      </c>
      <c r="C9" s="560" t="s">
        <v>875</v>
      </c>
      <c r="D9" s="560" t="s">
        <v>874</v>
      </c>
      <c r="E9" s="560" t="s">
        <v>873</v>
      </c>
      <c r="F9" s="560" t="s">
        <v>872</v>
      </c>
      <c r="G9" s="560" t="s">
        <v>871</v>
      </c>
    </row>
    <row r="10" spans="1:7" ht="12.75">
      <c r="A10" s="561"/>
      <c r="B10" s="561" t="s">
        <v>42</v>
      </c>
      <c r="C10" s="561"/>
      <c r="D10" s="561"/>
      <c r="E10" s="561"/>
      <c r="F10" s="561"/>
      <c r="G10" s="561"/>
    </row>
    <row r="11" spans="1:7" ht="12.75">
      <c r="A11" s="561" t="s">
        <v>98</v>
      </c>
      <c r="B11" s="561" t="s">
        <v>876</v>
      </c>
      <c r="C11" s="562">
        <v>21500000</v>
      </c>
      <c r="D11" s="562">
        <v>6800000</v>
      </c>
      <c r="E11" s="562">
        <v>13850000</v>
      </c>
      <c r="F11" s="562">
        <v>20190000</v>
      </c>
      <c r="G11" s="562">
        <v>24140000</v>
      </c>
    </row>
    <row r="12" spans="1:7" ht="12.75">
      <c r="A12" s="561" t="s">
        <v>99</v>
      </c>
      <c r="B12" s="561" t="s">
        <v>803</v>
      </c>
      <c r="C12" s="562">
        <v>1100000</v>
      </c>
      <c r="D12" s="562">
        <v>375000</v>
      </c>
      <c r="E12" s="562">
        <v>750000</v>
      </c>
      <c r="F12" s="562">
        <v>1125000</v>
      </c>
      <c r="G12" s="562">
        <v>1500000</v>
      </c>
    </row>
    <row r="13" spans="1:7" ht="12.75">
      <c r="A13" s="561" t="s">
        <v>100</v>
      </c>
      <c r="B13" s="561" t="s">
        <v>804</v>
      </c>
      <c r="C13" s="562">
        <v>9700000</v>
      </c>
      <c r="D13" s="562">
        <v>2500000</v>
      </c>
      <c r="E13" s="562">
        <v>5000000</v>
      </c>
      <c r="F13" s="562">
        <v>7500000</v>
      </c>
      <c r="G13" s="562">
        <v>15000000</v>
      </c>
    </row>
    <row r="14" spans="1:7" ht="12.75">
      <c r="A14" s="561" t="s">
        <v>101</v>
      </c>
      <c r="B14" s="561" t="s">
        <v>806</v>
      </c>
      <c r="C14" s="562">
        <v>14800000</v>
      </c>
      <c r="D14" s="562">
        <v>3750000</v>
      </c>
      <c r="E14" s="562">
        <v>7500000</v>
      </c>
      <c r="F14" s="562">
        <v>11250000</v>
      </c>
      <c r="G14" s="562">
        <v>26750000</v>
      </c>
    </row>
    <row r="15" spans="1:7" ht="12.75">
      <c r="A15" s="561" t="s">
        <v>102</v>
      </c>
      <c r="B15" s="561" t="s">
        <v>799</v>
      </c>
      <c r="C15" s="562">
        <v>5600000</v>
      </c>
      <c r="D15" s="562">
        <v>1552500</v>
      </c>
      <c r="E15" s="562">
        <v>3105000</v>
      </c>
      <c r="F15" s="562">
        <v>4657500</v>
      </c>
      <c r="G15" s="562">
        <v>8230000</v>
      </c>
    </row>
    <row r="16" spans="1:7" ht="12.75">
      <c r="A16" s="561" t="s">
        <v>103</v>
      </c>
      <c r="B16" s="561" t="s">
        <v>800</v>
      </c>
      <c r="C16" s="562">
        <v>1650000</v>
      </c>
      <c r="D16" s="562">
        <v>678750</v>
      </c>
      <c r="E16" s="562">
        <v>1357500</v>
      </c>
      <c r="F16" s="562">
        <v>2036250</v>
      </c>
      <c r="G16" s="705">
        <v>2215000</v>
      </c>
    </row>
    <row r="17" spans="1:7" ht="12.75">
      <c r="A17" s="561" t="s">
        <v>104</v>
      </c>
      <c r="B17" s="561" t="s">
        <v>801</v>
      </c>
      <c r="C17" s="562">
        <v>1700000</v>
      </c>
      <c r="D17" s="562">
        <v>400000</v>
      </c>
      <c r="E17" s="562">
        <v>825000</v>
      </c>
      <c r="F17" s="562">
        <v>1220000</v>
      </c>
      <c r="G17" s="562">
        <v>2310000</v>
      </c>
    </row>
    <row r="18" spans="1:7" ht="12.75">
      <c r="A18" s="561" t="s">
        <v>105</v>
      </c>
      <c r="B18" s="561" t="s">
        <v>802</v>
      </c>
      <c r="C18" s="562">
        <v>550000</v>
      </c>
      <c r="D18" s="562">
        <v>245000</v>
      </c>
      <c r="E18" s="562">
        <v>490000</v>
      </c>
      <c r="F18" s="562">
        <v>735000</v>
      </c>
      <c r="G18" s="562">
        <v>980000</v>
      </c>
    </row>
    <row r="19" spans="1:7" ht="12.75">
      <c r="A19" s="561" t="s">
        <v>63</v>
      </c>
      <c r="B19" s="561" t="s">
        <v>808</v>
      </c>
      <c r="C19" s="562">
        <v>330000</v>
      </c>
      <c r="D19" s="562">
        <v>87500</v>
      </c>
      <c r="E19" s="562">
        <v>175000</v>
      </c>
      <c r="F19" s="562">
        <v>262500</v>
      </c>
      <c r="G19" s="562">
        <v>350000</v>
      </c>
    </row>
    <row r="20" spans="1:7" ht="12.75">
      <c r="A20" s="561" t="s">
        <v>805</v>
      </c>
      <c r="B20" s="561" t="s">
        <v>798</v>
      </c>
      <c r="C20" s="562">
        <v>40000</v>
      </c>
      <c r="D20" s="562">
        <v>200000</v>
      </c>
      <c r="E20" s="562">
        <v>200000</v>
      </c>
      <c r="F20" s="562">
        <v>900000</v>
      </c>
      <c r="G20" s="562">
        <v>990000</v>
      </c>
    </row>
    <row r="21" spans="1:7" ht="12.75">
      <c r="A21" s="561" t="s">
        <v>807</v>
      </c>
      <c r="B21" s="561" t="s">
        <v>877</v>
      </c>
      <c r="C21" s="562">
        <v>21000000</v>
      </c>
      <c r="D21" s="562">
        <v>920000</v>
      </c>
      <c r="E21" s="562">
        <v>3300000</v>
      </c>
      <c r="F21" s="562">
        <v>4800000</v>
      </c>
      <c r="G21" s="562">
        <v>10870000</v>
      </c>
    </row>
    <row r="22" spans="1:7" ht="12.75">
      <c r="A22" s="561" t="s">
        <v>691</v>
      </c>
      <c r="B22" s="561"/>
      <c r="C22" s="561"/>
      <c r="D22" s="561"/>
      <c r="E22" s="561"/>
      <c r="F22" s="561"/>
      <c r="G22" s="561"/>
    </row>
    <row r="23" spans="1:7" ht="12.75">
      <c r="A23" s="561"/>
      <c r="B23" s="561" t="s">
        <v>614</v>
      </c>
      <c r="C23" s="562">
        <f>SUM(C11:C22)</f>
        <v>77970000</v>
      </c>
      <c r="D23" s="562">
        <f>SUM(D11:D22)</f>
        <v>17508750</v>
      </c>
      <c r="E23" s="562">
        <f>SUM(E11:E22)</f>
        <v>36552500</v>
      </c>
      <c r="F23" s="562">
        <f>SUM(F11:F22)</f>
        <v>54676250</v>
      </c>
      <c r="G23" s="562">
        <f>SUM(G11:G22)</f>
        <v>93335000</v>
      </c>
    </row>
    <row r="24" spans="1:7" ht="12.75">
      <c r="A24" s="561"/>
      <c r="B24" s="561" t="s">
        <v>43</v>
      </c>
      <c r="C24" s="561"/>
      <c r="D24" s="561"/>
      <c r="E24" s="561"/>
      <c r="F24" s="561"/>
      <c r="G24" s="561"/>
    </row>
    <row r="25" spans="1:7" ht="12.75">
      <c r="A25" s="561" t="s">
        <v>98</v>
      </c>
      <c r="B25" s="561" t="s">
        <v>809</v>
      </c>
      <c r="C25" s="562">
        <v>3500000</v>
      </c>
      <c r="D25" s="562">
        <v>925000</v>
      </c>
      <c r="E25" s="562">
        <v>1850000</v>
      </c>
      <c r="F25" s="562">
        <v>2812500</v>
      </c>
      <c r="G25" s="562">
        <v>3700000</v>
      </c>
    </row>
    <row r="26" spans="1:7" ht="12.75">
      <c r="A26" s="561" t="s">
        <v>99</v>
      </c>
      <c r="B26" s="561" t="s">
        <v>812</v>
      </c>
      <c r="C26" s="562">
        <v>3900000</v>
      </c>
      <c r="D26" s="562">
        <v>1386750</v>
      </c>
      <c r="E26" s="562">
        <v>2773500</v>
      </c>
      <c r="F26" s="562">
        <v>4160250</v>
      </c>
      <c r="G26" s="562">
        <v>5547000</v>
      </c>
    </row>
    <row r="27" spans="1:7" ht="25.5">
      <c r="A27" s="561" t="s">
        <v>100</v>
      </c>
      <c r="B27" s="558" t="s">
        <v>813</v>
      </c>
      <c r="C27" s="562">
        <v>10500000</v>
      </c>
      <c r="D27" s="562">
        <v>3342500</v>
      </c>
      <c r="E27" s="562">
        <v>6685000</v>
      </c>
      <c r="F27" s="562">
        <v>10027500</v>
      </c>
      <c r="G27" s="562">
        <v>12090000</v>
      </c>
    </row>
    <row r="28" spans="1:7" ht="25.5">
      <c r="A28" s="561" t="s">
        <v>101</v>
      </c>
      <c r="B28" s="558" t="s">
        <v>814</v>
      </c>
      <c r="C28" s="562">
        <v>200000</v>
      </c>
      <c r="D28" s="562">
        <v>122500</v>
      </c>
      <c r="E28" s="562">
        <v>245000</v>
      </c>
      <c r="F28" s="562">
        <v>367500</v>
      </c>
      <c r="G28" s="562">
        <v>490000</v>
      </c>
    </row>
    <row r="29" spans="1:7" ht="12.75">
      <c r="A29" s="561" t="s">
        <v>102</v>
      </c>
      <c r="B29" s="561" t="s">
        <v>815</v>
      </c>
      <c r="C29" s="562">
        <v>550000</v>
      </c>
      <c r="D29" s="562">
        <v>150000</v>
      </c>
      <c r="E29" s="562">
        <v>300000</v>
      </c>
      <c r="F29" s="562">
        <v>450000</v>
      </c>
      <c r="G29" s="562">
        <v>600000</v>
      </c>
    </row>
    <row r="30" spans="1:7" ht="12.75">
      <c r="A30" s="561" t="s">
        <v>103</v>
      </c>
      <c r="B30" s="561" t="s">
        <v>816</v>
      </c>
      <c r="C30" s="562">
        <v>1300000</v>
      </c>
      <c r="D30" s="562">
        <v>247500</v>
      </c>
      <c r="E30" s="562">
        <v>495000</v>
      </c>
      <c r="F30" s="562">
        <v>742500</v>
      </c>
      <c r="G30" s="562">
        <v>990000</v>
      </c>
    </row>
    <row r="31" spans="1:7" ht="12.75">
      <c r="A31" s="561" t="s">
        <v>104</v>
      </c>
      <c r="B31" s="561" t="s">
        <v>810</v>
      </c>
      <c r="C31" s="562">
        <v>880000</v>
      </c>
      <c r="D31" s="562">
        <v>245000</v>
      </c>
      <c r="E31" s="562">
        <v>490000</v>
      </c>
      <c r="F31" s="562">
        <v>735000</v>
      </c>
      <c r="G31" s="562">
        <v>980000</v>
      </c>
    </row>
    <row r="32" spans="1:7" ht="12.75">
      <c r="A32" s="561" t="s">
        <v>105</v>
      </c>
      <c r="B32" s="561" t="s">
        <v>817</v>
      </c>
      <c r="C32" s="562">
        <v>220000</v>
      </c>
      <c r="D32" s="562">
        <v>62500</v>
      </c>
      <c r="E32" s="562">
        <v>125000</v>
      </c>
      <c r="F32" s="562">
        <v>187500</v>
      </c>
      <c r="G32" s="562">
        <v>250000</v>
      </c>
    </row>
    <row r="33" spans="1:7" ht="25.5">
      <c r="A33" s="561" t="s">
        <v>63</v>
      </c>
      <c r="B33" s="558" t="s">
        <v>811</v>
      </c>
      <c r="C33" s="562">
        <v>3800000</v>
      </c>
      <c r="D33" s="562">
        <v>1587500</v>
      </c>
      <c r="E33" s="562">
        <v>3330000</v>
      </c>
      <c r="F33" s="562">
        <v>4920000</v>
      </c>
      <c r="G33" s="562">
        <v>7020000</v>
      </c>
    </row>
    <row r="34" spans="1:7" ht="12.75">
      <c r="A34" s="561" t="s">
        <v>805</v>
      </c>
      <c r="B34" s="561" t="s">
        <v>819</v>
      </c>
      <c r="C34" s="562">
        <v>730000</v>
      </c>
      <c r="D34" s="562">
        <v>200000</v>
      </c>
      <c r="E34" s="562">
        <v>400000</v>
      </c>
      <c r="F34" s="562">
        <v>600000</v>
      </c>
      <c r="G34" s="562">
        <v>800000</v>
      </c>
    </row>
    <row r="35" spans="1:7" ht="12.75">
      <c r="A35" s="561" t="s">
        <v>807</v>
      </c>
      <c r="B35" s="561" t="s">
        <v>821</v>
      </c>
      <c r="C35" s="562">
        <v>570000</v>
      </c>
      <c r="D35" s="562">
        <v>122500</v>
      </c>
      <c r="E35" s="562">
        <v>245000</v>
      </c>
      <c r="F35" s="562">
        <v>367500</v>
      </c>
      <c r="G35" s="562">
        <v>490000</v>
      </c>
    </row>
    <row r="36" spans="1:7" ht="12.75">
      <c r="A36" s="561" t="s">
        <v>818</v>
      </c>
      <c r="B36" s="561" t="s">
        <v>823</v>
      </c>
      <c r="C36" s="562">
        <v>610000</v>
      </c>
      <c r="D36" s="562">
        <v>157500</v>
      </c>
      <c r="E36" s="562">
        <v>315000</v>
      </c>
      <c r="F36" s="562">
        <v>472500</v>
      </c>
      <c r="G36" s="562">
        <v>630000</v>
      </c>
    </row>
    <row r="37" spans="1:7" ht="12.75">
      <c r="A37" s="561" t="s">
        <v>820</v>
      </c>
      <c r="B37" s="561" t="s">
        <v>825</v>
      </c>
      <c r="C37" s="562">
        <v>650000</v>
      </c>
      <c r="D37" s="562">
        <v>165000</v>
      </c>
      <c r="E37" s="562">
        <v>330000</v>
      </c>
      <c r="F37" s="562">
        <v>495000</v>
      </c>
      <c r="G37" s="562">
        <v>660000</v>
      </c>
    </row>
    <row r="38" spans="1:7" ht="25.5">
      <c r="A38" s="561" t="s">
        <v>822</v>
      </c>
      <c r="B38" s="558" t="s">
        <v>827</v>
      </c>
      <c r="C38" s="562">
        <v>270000</v>
      </c>
      <c r="D38" s="562">
        <v>75000</v>
      </c>
      <c r="E38" s="562">
        <v>150000</v>
      </c>
      <c r="F38" s="562">
        <v>225000</v>
      </c>
      <c r="G38" s="562">
        <v>300000</v>
      </c>
    </row>
    <row r="39" spans="1:7" ht="25.5">
      <c r="A39" s="561" t="s">
        <v>824</v>
      </c>
      <c r="B39" s="558" t="s">
        <v>829</v>
      </c>
      <c r="C39" s="562">
        <v>65000</v>
      </c>
      <c r="D39" s="562">
        <v>20000</v>
      </c>
      <c r="E39" s="562">
        <v>40000</v>
      </c>
      <c r="F39" s="562">
        <v>60000</v>
      </c>
      <c r="G39" s="562">
        <v>80000</v>
      </c>
    </row>
    <row r="40" spans="1:7" ht="12.75">
      <c r="A40" s="561" t="s">
        <v>826</v>
      </c>
      <c r="B40" s="561" t="s">
        <v>831</v>
      </c>
      <c r="C40" s="562">
        <v>270000</v>
      </c>
      <c r="D40" s="562">
        <v>122500</v>
      </c>
      <c r="E40" s="562">
        <v>245000</v>
      </c>
      <c r="F40" s="562">
        <v>367500</v>
      </c>
      <c r="G40" s="562">
        <v>490000</v>
      </c>
    </row>
    <row r="41" spans="1:7" ht="25.5">
      <c r="A41" s="561" t="s">
        <v>828</v>
      </c>
      <c r="B41" s="558" t="s">
        <v>833</v>
      </c>
      <c r="C41" s="562">
        <v>12500000</v>
      </c>
      <c r="D41" s="562">
        <v>3250000</v>
      </c>
      <c r="E41" s="562">
        <v>6500000</v>
      </c>
      <c r="F41" s="562">
        <v>9750000</v>
      </c>
      <c r="G41" s="562">
        <v>13000000</v>
      </c>
    </row>
    <row r="42" spans="1:7" ht="12.75">
      <c r="A42" s="561" t="s">
        <v>830</v>
      </c>
      <c r="B42" s="561" t="s">
        <v>834</v>
      </c>
      <c r="C42" s="562">
        <v>1680000</v>
      </c>
      <c r="D42" s="562">
        <v>425000</v>
      </c>
      <c r="E42" s="562">
        <v>850000</v>
      </c>
      <c r="F42" s="562">
        <v>1275000</v>
      </c>
      <c r="G42" s="562">
        <v>1700000</v>
      </c>
    </row>
    <row r="43" spans="1:7" ht="25.5">
      <c r="A43" s="561" t="s">
        <v>832</v>
      </c>
      <c r="B43" s="558" t="s">
        <v>858</v>
      </c>
      <c r="C43" s="562">
        <v>0</v>
      </c>
      <c r="D43" s="562">
        <v>0</v>
      </c>
      <c r="E43" s="562">
        <v>4000000</v>
      </c>
      <c r="F43" s="562">
        <v>4000000</v>
      </c>
      <c r="G43" s="562">
        <v>4000000</v>
      </c>
    </row>
    <row r="44" spans="1:7" ht="25.5">
      <c r="A44" s="561" t="s">
        <v>995</v>
      </c>
      <c r="B44" s="558" t="s">
        <v>996</v>
      </c>
      <c r="C44" s="562">
        <v>0</v>
      </c>
      <c r="D44" s="562">
        <v>170000</v>
      </c>
      <c r="E44" s="562">
        <v>170000</v>
      </c>
      <c r="F44" s="562">
        <v>170000</v>
      </c>
      <c r="G44" s="562">
        <v>170000</v>
      </c>
    </row>
    <row r="45" spans="1:7" ht="25.5">
      <c r="A45" s="561" t="s">
        <v>997</v>
      </c>
      <c r="B45" s="558" t="s">
        <v>998</v>
      </c>
      <c r="C45" s="562">
        <v>0</v>
      </c>
      <c r="D45" s="562">
        <v>311000</v>
      </c>
      <c r="E45" s="562">
        <v>311000</v>
      </c>
      <c r="F45" s="562">
        <v>311000</v>
      </c>
      <c r="G45" s="562">
        <v>311000</v>
      </c>
    </row>
    <row r="46" spans="1:7" ht="12.75">
      <c r="A46" s="561" t="s">
        <v>999</v>
      </c>
      <c r="B46" s="558" t="s">
        <v>1000</v>
      </c>
      <c r="C46" s="562">
        <v>0</v>
      </c>
      <c r="D46" s="562">
        <v>990000</v>
      </c>
      <c r="E46" s="562">
        <v>990000</v>
      </c>
      <c r="F46" s="562">
        <v>990000</v>
      </c>
      <c r="G46" s="562">
        <v>990000</v>
      </c>
    </row>
    <row r="47" spans="1:7" ht="12.75">
      <c r="A47" s="561" t="s">
        <v>691</v>
      </c>
      <c r="B47" s="561"/>
      <c r="C47" s="561"/>
      <c r="D47" s="561"/>
      <c r="E47" s="561"/>
      <c r="F47" s="561"/>
      <c r="G47" s="561"/>
    </row>
    <row r="48" spans="1:9" ht="12.75">
      <c r="A48" s="561"/>
      <c r="B48" s="561" t="s">
        <v>612</v>
      </c>
      <c r="C48" s="562">
        <f>SUM(C25:C47)</f>
        <v>42195000</v>
      </c>
      <c r="D48" s="562">
        <f>SUM(D25:D47)</f>
        <v>14077750</v>
      </c>
      <c r="E48" s="562">
        <f>SUM(E25:E47)</f>
        <v>30839500</v>
      </c>
      <c r="F48" s="562">
        <f>SUM(F25:F47)</f>
        <v>43486250</v>
      </c>
      <c r="G48" s="562">
        <f>SUM(G25:G47)</f>
        <v>55288000</v>
      </c>
      <c r="I48" s="691"/>
    </row>
    <row r="49" spans="1:7" ht="12.75">
      <c r="A49" s="561"/>
      <c r="B49" s="561" t="s">
        <v>44</v>
      </c>
      <c r="C49" s="561"/>
      <c r="D49" s="561"/>
      <c r="E49" s="561"/>
      <c r="F49" s="561"/>
      <c r="G49" s="561"/>
    </row>
    <row r="50" spans="1:7" ht="25.5">
      <c r="A50" s="561">
        <v>1</v>
      </c>
      <c r="B50" s="558" t="s">
        <v>848</v>
      </c>
      <c r="C50" s="562">
        <v>120000</v>
      </c>
      <c r="D50" s="562">
        <v>95000</v>
      </c>
      <c r="E50" s="562">
        <v>190000</v>
      </c>
      <c r="F50" s="562">
        <v>285000</v>
      </c>
      <c r="G50" s="705">
        <v>380000</v>
      </c>
    </row>
    <row r="51" spans="1:7" ht="25.5">
      <c r="A51" s="561">
        <v>2</v>
      </c>
      <c r="B51" s="558" t="s">
        <v>1073</v>
      </c>
      <c r="C51" s="562">
        <v>0</v>
      </c>
      <c r="D51" s="562">
        <v>0</v>
      </c>
      <c r="E51" s="562">
        <v>0</v>
      </c>
      <c r="F51" s="562">
        <v>0</v>
      </c>
      <c r="G51" s="705">
        <v>6000000</v>
      </c>
    </row>
    <row r="52" spans="1:7" ht="25.5">
      <c r="A52" s="561">
        <v>2</v>
      </c>
      <c r="B52" s="558" t="s">
        <v>849</v>
      </c>
      <c r="C52" s="562">
        <v>0</v>
      </c>
      <c r="D52" s="562">
        <v>0</v>
      </c>
      <c r="E52" s="562">
        <v>0</v>
      </c>
      <c r="F52" s="562">
        <v>200000</v>
      </c>
      <c r="G52" s="562">
        <v>200000</v>
      </c>
    </row>
    <row r="53" spans="1:7" ht="38.25">
      <c r="A53" s="561">
        <v>3</v>
      </c>
      <c r="B53" s="558" t="s">
        <v>850</v>
      </c>
      <c r="C53" s="562">
        <v>126420</v>
      </c>
      <c r="D53" s="562">
        <v>0</v>
      </c>
      <c r="E53" s="562">
        <v>480000</v>
      </c>
      <c r="F53" s="562">
        <v>1000000</v>
      </c>
      <c r="G53" s="562">
        <v>1780000</v>
      </c>
    </row>
    <row r="54" spans="1:7" ht="12.75">
      <c r="A54" s="561"/>
      <c r="B54" s="561" t="s">
        <v>613</v>
      </c>
      <c r="C54" s="562">
        <f>SUM(C50:C53)</f>
        <v>246420</v>
      </c>
      <c r="D54" s="562">
        <f>SUM(D50:D53)</f>
        <v>95000</v>
      </c>
      <c r="E54" s="562">
        <f>SUM(E50:E53)</f>
        <v>670000</v>
      </c>
      <c r="F54" s="562">
        <f>SUM(F50:F53)</f>
        <v>1485000</v>
      </c>
      <c r="G54" s="562">
        <f>SUM(G50:G53)</f>
        <v>8360000</v>
      </c>
    </row>
    <row r="55" spans="1:7" ht="12.75">
      <c r="A55" s="561" t="s">
        <v>695</v>
      </c>
      <c r="B55" s="561"/>
      <c r="C55" s="562">
        <f>C23+C48+C54</f>
        <v>120411420</v>
      </c>
      <c r="D55" s="562">
        <f>D23+D48+D54</f>
        <v>31681500</v>
      </c>
      <c r="E55" s="562">
        <f>E23+E48+E54</f>
        <v>68062000</v>
      </c>
      <c r="F55" s="562">
        <f>F23+F48+F54</f>
        <v>99647500</v>
      </c>
      <c r="G55" s="562">
        <f>G23+G48+G54</f>
        <v>156983000</v>
      </c>
    </row>
  </sheetData>
  <sheetProtection/>
  <mergeCells count="1">
    <mergeCell ref="A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IV167"/>
  <sheetViews>
    <sheetView showGridLines="0" view="pageBreakPreview" zoomScale="75" zoomScaleNormal="85" zoomScaleSheetLayoutView="75" zoomScalePageLayoutView="0" workbookViewId="0" topLeftCell="A76">
      <selection activeCell="A112" sqref="A112:IV112"/>
    </sheetView>
  </sheetViews>
  <sheetFormatPr defaultColWidth="9.140625" defaultRowHeight="12.75"/>
  <cols>
    <col min="1" max="1" width="5.140625" style="21" customWidth="1"/>
    <col min="2" max="2" width="12.140625" style="21" customWidth="1"/>
    <col min="3" max="3" width="45.28125" style="21" customWidth="1"/>
    <col min="4" max="4" width="17.421875" style="21" customWidth="1"/>
    <col min="5" max="5" width="17.7109375" style="21" customWidth="1"/>
    <col min="6" max="7" width="16.7109375" style="21" customWidth="1"/>
    <col min="8" max="8" width="41.7109375" style="21" customWidth="1"/>
    <col min="9" max="15" width="23.7109375" style="21" customWidth="1"/>
    <col min="16" max="16" width="3.00390625" style="21" customWidth="1"/>
    <col min="17" max="16384" width="9.140625" style="21" customWidth="1"/>
  </cols>
  <sheetData>
    <row r="1" spans="2:15" s="22" customFormat="1" ht="20.25"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766" t="s">
        <v>934</v>
      </c>
    </row>
    <row r="2" spans="2:15" s="22" customFormat="1" ht="18.75">
      <c r="B2" s="1204" t="s">
        <v>746</v>
      </c>
      <c r="C2" s="1204"/>
      <c r="D2" s="1204"/>
      <c r="E2" s="1204"/>
      <c r="F2" s="1204"/>
      <c r="G2" s="1204"/>
      <c r="H2" s="1204"/>
      <c r="I2" s="1204"/>
      <c r="J2" s="1204"/>
      <c r="K2" s="1204"/>
      <c r="L2" s="1204"/>
      <c r="M2" s="1204"/>
      <c r="N2" s="1204"/>
      <c r="O2" s="1204"/>
    </row>
    <row r="3" spans="2:15" s="22" customFormat="1" ht="16.5" thickBot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6"/>
      <c r="O3" s="55" t="s">
        <v>515</v>
      </c>
    </row>
    <row r="4" spans="2:15" s="22" customFormat="1" ht="32.25" customHeight="1" thickBot="1">
      <c r="B4" s="1205" t="s">
        <v>2</v>
      </c>
      <c r="C4" s="1192" t="s">
        <v>747</v>
      </c>
      <c r="D4" s="1192" t="s">
        <v>85</v>
      </c>
      <c r="E4" s="1192" t="s">
        <v>86</v>
      </c>
      <c r="F4" s="1192" t="s">
        <v>87</v>
      </c>
      <c r="G4" s="1192" t="s">
        <v>865</v>
      </c>
      <c r="H4" s="1199" t="s">
        <v>570</v>
      </c>
      <c r="I4" s="1192" t="s">
        <v>571</v>
      </c>
      <c r="J4" s="1196" t="s">
        <v>868</v>
      </c>
      <c r="K4" s="1197"/>
      <c r="L4" s="1197"/>
      <c r="M4" s="1198"/>
      <c r="N4" s="1192" t="s">
        <v>869</v>
      </c>
      <c r="O4" s="1194" t="s">
        <v>870</v>
      </c>
    </row>
    <row r="5" spans="2:15" s="22" customFormat="1" ht="58.5" customHeight="1" thickBot="1">
      <c r="B5" s="1206"/>
      <c r="C5" s="1207"/>
      <c r="D5" s="1207"/>
      <c r="E5" s="1207"/>
      <c r="F5" s="1207"/>
      <c r="G5" s="1207"/>
      <c r="H5" s="1200"/>
      <c r="I5" s="1193"/>
      <c r="J5" s="563" t="s">
        <v>874</v>
      </c>
      <c r="K5" s="563" t="s">
        <v>873</v>
      </c>
      <c r="L5" s="563" t="s">
        <v>872</v>
      </c>
      <c r="M5" s="563" t="s">
        <v>871</v>
      </c>
      <c r="N5" s="1193"/>
      <c r="O5" s="1195"/>
    </row>
    <row r="6" spans="2:15" s="22" customFormat="1" ht="18.75">
      <c r="B6" s="1177">
        <v>1</v>
      </c>
      <c r="C6" s="1168" t="s">
        <v>845</v>
      </c>
      <c r="D6" s="564"/>
      <c r="E6" s="564"/>
      <c r="F6" s="1186">
        <v>4354</v>
      </c>
      <c r="G6" s="1189">
        <v>3854</v>
      </c>
      <c r="H6" s="692" t="s">
        <v>81</v>
      </c>
      <c r="I6" s="693" t="s">
        <v>844</v>
      </c>
      <c r="J6" s="693" t="s">
        <v>835</v>
      </c>
      <c r="K6" s="693" t="s">
        <v>836</v>
      </c>
      <c r="L6" s="693" t="s">
        <v>1005</v>
      </c>
      <c r="M6" s="693" t="s">
        <v>844</v>
      </c>
      <c r="N6" s="693"/>
      <c r="O6" s="694"/>
    </row>
    <row r="7" spans="2:15" s="22" customFormat="1" ht="18.75">
      <c r="B7" s="1178"/>
      <c r="C7" s="1169"/>
      <c r="D7" s="564"/>
      <c r="E7" s="564"/>
      <c r="F7" s="1187"/>
      <c r="G7" s="1190"/>
      <c r="H7" s="695" t="s">
        <v>82</v>
      </c>
      <c r="I7" s="565"/>
      <c r="J7" s="565"/>
      <c r="K7" s="565"/>
      <c r="L7" s="565"/>
      <c r="M7" s="565"/>
      <c r="N7" s="565"/>
      <c r="O7" s="696"/>
    </row>
    <row r="8" spans="2:15" s="22" customFormat="1" ht="18.75">
      <c r="B8" s="1178"/>
      <c r="C8" s="1169"/>
      <c r="D8" s="564" t="s">
        <v>797</v>
      </c>
      <c r="E8" s="564" t="s">
        <v>867</v>
      </c>
      <c r="F8" s="1187"/>
      <c r="G8" s="1190"/>
      <c r="H8" s="695" t="s">
        <v>706</v>
      </c>
      <c r="I8" s="565"/>
      <c r="J8" s="565"/>
      <c r="K8" s="565"/>
      <c r="L8" s="565"/>
      <c r="M8" s="565"/>
      <c r="N8" s="565"/>
      <c r="O8" s="696"/>
    </row>
    <row r="9" spans="2:15" s="22" customFormat="1" ht="18.75">
      <c r="B9" s="1178"/>
      <c r="C9" s="1169"/>
      <c r="D9" s="895"/>
      <c r="E9" s="706"/>
      <c r="F9" s="1187"/>
      <c r="G9" s="1190"/>
      <c r="H9" s="695" t="s">
        <v>23</v>
      </c>
      <c r="I9" s="565"/>
      <c r="J9" s="565"/>
      <c r="K9" s="565"/>
      <c r="L9" s="565"/>
      <c r="M9" s="565"/>
      <c r="N9" s="565"/>
      <c r="O9" s="696"/>
    </row>
    <row r="10" spans="2:15" s="22" customFormat="1" ht="19.5" thickBot="1">
      <c r="B10" s="1179"/>
      <c r="C10" s="1170"/>
      <c r="D10" s="564"/>
      <c r="E10" s="564"/>
      <c r="F10" s="1188"/>
      <c r="G10" s="1191"/>
      <c r="H10" s="697" t="s">
        <v>569</v>
      </c>
      <c r="I10" s="565" t="s">
        <v>844</v>
      </c>
      <c r="J10" s="565" t="s">
        <v>835</v>
      </c>
      <c r="K10" s="565" t="s">
        <v>836</v>
      </c>
      <c r="L10" s="565" t="s">
        <v>1005</v>
      </c>
      <c r="M10" s="565" t="s">
        <v>844</v>
      </c>
      <c r="N10" s="565"/>
      <c r="O10" s="696"/>
    </row>
    <row r="11" spans="2:15" ht="18.75">
      <c r="B11" s="1180">
        <v>2</v>
      </c>
      <c r="C11" s="1201" t="s">
        <v>866</v>
      </c>
      <c r="D11" s="1144">
        <v>2015</v>
      </c>
      <c r="E11" s="1144">
        <v>2022</v>
      </c>
      <c r="F11" s="1147">
        <v>10933</v>
      </c>
      <c r="G11" s="1165">
        <v>8133</v>
      </c>
      <c r="H11" s="698" t="s">
        <v>81</v>
      </c>
      <c r="I11" s="566">
        <v>990</v>
      </c>
      <c r="J11" s="567">
        <v>0</v>
      </c>
      <c r="K11" s="567">
        <v>390</v>
      </c>
      <c r="L11" s="567">
        <v>890</v>
      </c>
      <c r="M11" s="566">
        <v>990</v>
      </c>
      <c r="N11" s="567"/>
      <c r="O11" s="573"/>
    </row>
    <row r="12" spans="2:15" ht="18.75">
      <c r="B12" s="1181"/>
      <c r="C12" s="1202"/>
      <c r="D12" s="1145"/>
      <c r="E12" s="1145"/>
      <c r="F12" s="1148"/>
      <c r="G12" s="1166"/>
      <c r="H12" s="698" t="s">
        <v>82</v>
      </c>
      <c r="I12" s="566"/>
      <c r="J12" s="567"/>
      <c r="K12" s="567"/>
      <c r="L12" s="567"/>
      <c r="M12" s="566"/>
      <c r="N12" s="567"/>
      <c r="O12" s="573"/>
    </row>
    <row r="13" spans="2:15" ht="18.75">
      <c r="B13" s="1181"/>
      <c r="C13" s="1202"/>
      <c r="D13" s="1145"/>
      <c r="E13" s="1145"/>
      <c r="F13" s="1148"/>
      <c r="G13" s="1166"/>
      <c r="H13" s="698" t="s">
        <v>706</v>
      </c>
      <c r="I13" s="566"/>
      <c r="J13" s="567"/>
      <c r="K13" s="567"/>
      <c r="L13" s="567"/>
      <c r="M13" s="566"/>
      <c r="N13" s="567"/>
      <c r="O13" s="573"/>
    </row>
    <row r="14" spans="2:16" ht="18.75">
      <c r="B14" s="1181"/>
      <c r="C14" s="1202"/>
      <c r="D14" s="1145"/>
      <c r="E14" s="1145"/>
      <c r="F14" s="1148"/>
      <c r="G14" s="1166"/>
      <c r="H14" s="698" t="s">
        <v>23</v>
      </c>
      <c r="I14" s="566"/>
      <c r="J14" s="567"/>
      <c r="K14" s="567"/>
      <c r="L14" s="567"/>
      <c r="M14" s="566"/>
      <c r="N14" s="567"/>
      <c r="O14" s="573"/>
      <c r="P14" s="358"/>
    </row>
    <row r="15" spans="2:16" ht="19.5" thickBot="1">
      <c r="B15" s="1182"/>
      <c r="C15" s="1203"/>
      <c r="D15" s="1146"/>
      <c r="E15" s="1146"/>
      <c r="F15" s="1149"/>
      <c r="G15" s="1167"/>
      <c r="H15" s="699" t="s">
        <v>569</v>
      </c>
      <c r="I15" s="566">
        <v>990</v>
      </c>
      <c r="J15" s="567">
        <v>0</v>
      </c>
      <c r="K15" s="567">
        <v>390</v>
      </c>
      <c r="L15" s="567">
        <v>890</v>
      </c>
      <c r="M15" s="566">
        <v>990</v>
      </c>
      <c r="N15" s="567"/>
      <c r="O15" s="573"/>
      <c r="P15" s="358"/>
    </row>
    <row r="16" spans="2:15" ht="16.5" customHeight="1">
      <c r="B16" s="1180">
        <v>3</v>
      </c>
      <c r="C16" s="1171" t="s">
        <v>788</v>
      </c>
      <c r="D16" s="1144">
        <v>2016</v>
      </c>
      <c r="E16" s="1144">
        <v>2022</v>
      </c>
      <c r="F16" s="1147">
        <v>885</v>
      </c>
      <c r="G16" s="1165">
        <v>685</v>
      </c>
      <c r="H16" s="698" t="s">
        <v>81</v>
      </c>
      <c r="I16" s="566">
        <v>200</v>
      </c>
      <c r="J16" s="569">
        <v>0</v>
      </c>
      <c r="K16" s="569">
        <v>100</v>
      </c>
      <c r="L16" s="569">
        <v>200</v>
      </c>
      <c r="M16" s="566">
        <v>200</v>
      </c>
      <c r="N16" s="569"/>
      <c r="O16" s="573"/>
    </row>
    <row r="17" spans="2:15" ht="16.5" customHeight="1">
      <c r="B17" s="1181"/>
      <c r="C17" s="1172"/>
      <c r="D17" s="1145"/>
      <c r="E17" s="1145"/>
      <c r="F17" s="1148"/>
      <c r="G17" s="1166"/>
      <c r="H17" s="698" t="s">
        <v>82</v>
      </c>
      <c r="I17" s="566"/>
      <c r="J17" s="569"/>
      <c r="K17" s="569"/>
      <c r="L17" s="569"/>
      <c r="M17" s="566"/>
      <c r="N17" s="569"/>
      <c r="O17" s="573"/>
    </row>
    <row r="18" spans="2:15" ht="16.5" customHeight="1">
      <c r="B18" s="1181"/>
      <c r="C18" s="1172"/>
      <c r="D18" s="1145"/>
      <c r="E18" s="1145"/>
      <c r="F18" s="1148"/>
      <c r="G18" s="1166"/>
      <c r="H18" s="698" t="s">
        <v>706</v>
      </c>
      <c r="I18" s="566"/>
      <c r="J18" s="569"/>
      <c r="K18" s="569"/>
      <c r="L18" s="569"/>
      <c r="M18" s="566"/>
      <c r="N18" s="569"/>
      <c r="O18" s="573"/>
    </row>
    <row r="19" spans="2:15" ht="16.5" customHeight="1">
      <c r="B19" s="1181"/>
      <c r="C19" s="1172"/>
      <c r="D19" s="1145"/>
      <c r="E19" s="1145"/>
      <c r="F19" s="1148"/>
      <c r="G19" s="1166"/>
      <c r="H19" s="698" t="s">
        <v>23</v>
      </c>
      <c r="I19" s="566"/>
      <c r="J19" s="569"/>
      <c r="K19" s="569"/>
      <c r="L19" s="569"/>
      <c r="M19" s="566"/>
      <c r="N19" s="569"/>
      <c r="O19" s="573"/>
    </row>
    <row r="20" spans="2:16" ht="16.5" customHeight="1" thickBot="1">
      <c r="B20" s="1182"/>
      <c r="C20" s="1173"/>
      <c r="D20" s="1146"/>
      <c r="E20" s="1146"/>
      <c r="F20" s="1149"/>
      <c r="G20" s="1167"/>
      <c r="H20" s="699" t="s">
        <v>569</v>
      </c>
      <c r="I20" s="566">
        <v>200</v>
      </c>
      <c r="J20" s="569">
        <v>0</v>
      </c>
      <c r="K20" s="569">
        <v>100</v>
      </c>
      <c r="L20" s="569">
        <v>200</v>
      </c>
      <c r="M20" s="566">
        <v>200</v>
      </c>
      <c r="N20" s="569"/>
      <c r="O20" s="573"/>
      <c r="P20" s="358"/>
    </row>
    <row r="21" spans="2:15" ht="16.5" customHeight="1">
      <c r="B21" s="1180">
        <v>4</v>
      </c>
      <c r="C21" s="1171" t="s">
        <v>789</v>
      </c>
      <c r="D21" s="1144">
        <v>2016</v>
      </c>
      <c r="E21" s="1144">
        <v>2022</v>
      </c>
      <c r="F21" s="1147">
        <v>275</v>
      </c>
      <c r="G21" s="1165">
        <v>235</v>
      </c>
      <c r="H21" s="698" t="s">
        <v>81</v>
      </c>
      <c r="I21" s="566">
        <v>300</v>
      </c>
      <c r="J21" s="569">
        <v>0</v>
      </c>
      <c r="K21" s="569">
        <v>230</v>
      </c>
      <c r="L21" s="569">
        <v>230</v>
      </c>
      <c r="M21" s="566">
        <v>300</v>
      </c>
      <c r="N21" s="569"/>
      <c r="O21" s="573"/>
    </row>
    <row r="22" spans="2:15" ht="16.5" customHeight="1">
      <c r="B22" s="1181"/>
      <c r="C22" s="1172"/>
      <c r="D22" s="1145"/>
      <c r="E22" s="1145"/>
      <c r="F22" s="1148"/>
      <c r="G22" s="1166"/>
      <c r="H22" s="698" t="s">
        <v>82</v>
      </c>
      <c r="I22" s="566"/>
      <c r="J22" s="569"/>
      <c r="K22" s="569"/>
      <c r="L22" s="569"/>
      <c r="M22" s="566"/>
      <c r="N22" s="569"/>
      <c r="O22" s="573"/>
    </row>
    <row r="23" spans="2:15" ht="16.5" customHeight="1">
      <c r="B23" s="1181"/>
      <c r="C23" s="1172"/>
      <c r="D23" s="1145"/>
      <c r="E23" s="1145"/>
      <c r="F23" s="1148"/>
      <c r="G23" s="1166"/>
      <c r="H23" s="698" t="s">
        <v>706</v>
      </c>
      <c r="I23" s="566"/>
      <c r="J23" s="569"/>
      <c r="K23" s="569"/>
      <c r="L23" s="569"/>
      <c r="M23" s="566"/>
      <c r="N23" s="569"/>
      <c r="O23" s="573"/>
    </row>
    <row r="24" spans="2:16" ht="16.5" customHeight="1">
      <c r="B24" s="1181"/>
      <c r="C24" s="1172"/>
      <c r="D24" s="1145"/>
      <c r="E24" s="1145"/>
      <c r="F24" s="1148"/>
      <c r="G24" s="1166"/>
      <c r="H24" s="698" t="s">
        <v>23</v>
      </c>
      <c r="I24" s="566"/>
      <c r="J24" s="569"/>
      <c r="K24" s="569"/>
      <c r="L24" s="569"/>
      <c r="M24" s="566"/>
      <c r="N24" s="569"/>
      <c r="O24" s="573"/>
      <c r="P24" s="358"/>
    </row>
    <row r="25" spans="2:16" ht="16.5" customHeight="1" thickBot="1">
      <c r="B25" s="1182"/>
      <c r="C25" s="1173"/>
      <c r="D25" s="1146"/>
      <c r="E25" s="1146"/>
      <c r="F25" s="1149"/>
      <c r="G25" s="1167"/>
      <c r="H25" s="699" t="s">
        <v>569</v>
      </c>
      <c r="I25" s="566">
        <v>300</v>
      </c>
      <c r="J25" s="569">
        <v>0</v>
      </c>
      <c r="K25" s="569">
        <v>230</v>
      </c>
      <c r="L25" s="569">
        <v>230</v>
      </c>
      <c r="M25" s="566">
        <v>300</v>
      </c>
      <c r="N25" s="569"/>
      <c r="O25" s="573"/>
      <c r="P25" s="358"/>
    </row>
    <row r="26" spans="1:15" ht="16.5" customHeight="1">
      <c r="A26" s="359"/>
      <c r="B26" s="1180">
        <v>5</v>
      </c>
      <c r="C26" s="1171" t="s">
        <v>790</v>
      </c>
      <c r="D26" s="1144">
        <v>2016</v>
      </c>
      <c r="E26" s="1144">
        <v>2022</v>
      </c>
      <c r="F26" s="1147">
        <v>1556</v>
      </c>
      <c r="G26" s="1165">
        <v>1156</v>
      </c>
      <c r="H26" s="698" t="s">
        <v>81</v>
      </c>
      <c r="I26" s="566">
        <v>400</v>
      </c>
      <c r="J26" s="569">
        <v>0</v>
      </c>
      <c r="K26" s="569">
        <v>200</v>
      </c>
      <c r="L26" s="569">
        <v>400</v>
      </c>
      <c r="M26" s="566">
        <v>400</v>
      </c>
      <c r="N26" s="569"/>
      <c r="O26" s="573"/>
    </row>
    <row r="27" spans="1:15" ht="16.5" customHeight="1">
      <c r="A27" s="359"/>
      <c r="B27" s="1181"/>
      <c r="C27" s="1172"/>
      <c r="D27" s="1145"/>
      <c r="E27" s="1145"/>
      <c r="F27" s="1148"/>
      <c r="G27" s="1166"/>
      <c r="H27" s="698" t="s">
        <v>82</v>
      </c>
      <c r="I27" s="566"/>
      <c r="J27" s="569"/>
      <c r="K27" s="569"/>
      <c r="L27" s="569"/>
      <c r="M27" s="566"/>
      <c r="N27" s="569"/>
      <c r="O27" s="573"/>
    </row>
    <row r="28" spans="1:15" ht="16.5" customHeight="1">
      <c r="A28" s="359"/>
      <c r="B28" s="1181"/>
      <c r="C28" s="1172"/>
      <c r="D28" s="1145"/>
      <c r="E28" s="1145"/>
      <c r="F28" s="1148"/>
      <c r="G28" s="1166"/>
      <c r="H28" s="698" t="s">
        <v>706</v>
      </c>
      <c r="I28" s="566"/>
      <c r="J28" s="569"/>
      <c r="K28" s="569"/>
      <c r="L28" s="569"/>
      <c r="M28" s="566"/>
      <c r="N28" s="569"/>
      <c r="O28" s="573"/>
    </row>
    <row r="29" spans="1:15" ht="16.5" customHeight="1">
      <c r="A29" s="359"/>
      <c r="B29" s="1181"/>
      <c r="C29" s="1172"/>
      <c r="D29" s="1145"/>
      <c r="E29" s="1145"/>
      <c r="F29" s="1148"/>
      <c r="G29" s="1166"/>
      <c r="H29" s="698" t="s">
        <v>23</v>
      </c>
      <c r="I29" s="566"/>
      <c r="J29" s="569"/>
      <c r="K29" s="569"/>
      <c r="L29" s="569"/>
      <c r="M29" s="566"/>
      <c r="N29" s="569"/>
      <c r="O29" s="573"/>
    </row>
    <row r="30" spans="1:256" s="35" customFormat="1" ht="16.5" customHeight="1" thickBot="1">
      <c r="A30" s="359"/>
      <c r="B30" s="1182"/>
      <c r="C30" s="1173"/>
      <c r="D30" s="1146"/>
      <c r="E30" s="1146"/>
      <c r="F30" s="1149"/>
      <c r="G30" s="1167"/>
      <c r="H30" s="699" t="s">
        <v>569</v>
      </c>
      <c r="I30" s="566">
        <v>400</v>
      </c>
      <c r="J30" s="569">
        <v>0</v>
      </c>
      <c r="K30" s="569">
        <v>200</v>
      </c>
      <c r="L30" s="569">
        <v>400</v>
      </c>
      <c r="M30" s="566">
        <v>400</v>
      </c>
      <c r="N30" s="569"/>
      <c r="O30" s="573"/>
      <c r="P30" s="358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</row>
    <row r="31" spans="1:256" s="35" customFormat="1" ht="16.5" customHeight="1">
      <c r="A31" s="359"/>
      <c r="B31" s="568"/>
      <c r="C31" s="1171" t="s">
        <v>791</v>
      </c>
      <c r="D31" s="1144">
        <v>2017</v>
      </c>
      <c r="E31" s="1144">
        <v>2022</v>
      </c>
      <c r="F31" s="1147">
        <v>1111</v>
      </c>
      <c r="G31" s="1165">
        <v>161</v>
      </c>
      <c r="H31" s="700" t="s">
        <v>81</v>
      </c>
      <c r="I31" s="566">
        <v>950</v>
      </c>
      <c r="J31" s="567">
        <v>50</v>
      </c>
      <c r="K31" s="567">
        <v>350</v>
      </c>
      <c r="L31" s="567">
        <v>350</v>
      </c>
      <c r="M31" s="566">
        <v>950</v>
      </c>
      <c r="N31" s="569"/>
      <c r="O31" s="573"/>
      <c r="P31" s="358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21"/>
      <c r="IR31" s="21"/>
      <c r="IS31" s="21"/>
      <c r="IT31" s="21"/>
      <c r="IU31" s="21"/>
      <c r="IV31" s="21"/>
    </row>
    <row r="32" spans="1:256" s="35" customFormat="1" ht="16.5" customHeight="1">
      <c r="A32" s="359"/>
      <c r="B32" s="568"/>
      <c r="C32" s="1172"/>
      <c r="D32" s="1145"/>
      <c r="E32" s="1145"/>
      <c r="F32" s="1148"/>
      <c r="G32" s="1166"/>
      <c r="H32" s="698" t="s">
        <v>82</v>
      </c>
      <c r="I32" s="566"/>
      <c r="J32" s="567"/>
      <c r="K32" s="567"/>
      <c r="L32" s="567"/>
      <c r="M32" s="566"/>
      <c r="N32" s="569"/>
      <c r="O32" s="573"/>
      <c r="P32" s="358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21"/>
      <c r="IR32" s="21"/>
      <c r="IS32" s="21"/>
      <c r="IT32" s="21"/>
      <c r="IU32" s="21"/>
      <c r="IV32" s="21"/>
    </row>
    <row r="33" spans="1:256" s="35" customFormat="1" ht="16.5" customHeight="1">
      <c r="A33" s="359"/>
      <c r="B33" s="568">
        <v>6</v>
      </c>
      <c r="C33" s="1172"/>
      <c r="D33" s="1145"/>
      <c r="E33" s="1145"/>
      <c r="F33" s="1148"/>
      <c r="G33" s="1166"/>
      <c r="H33" s="698" t="s">
        <v>706</v>
      </c>
      <c r="I33" s="566"/>
      <c r="J33" s="567"/>
      <c r="K33" s="567"/>
      <c r="L33" s="567"/>
      <c r="M33" s="566"/>
      <c r="N33" s="569"/>
      <c r="O33" s="573"/>
      <c r="P33" s="358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21"/>
      <c r="IR33" s="21"/>
      <c r="IS33" s="21"/>
      <c r="IT33" s="21"/>
      <c r="IU33" s="21"/>
      <c r="IV33" s="21"/>
    </row>
    <row r="34" spans="1:256" s="35" customFormat="1" ht="16.5" customHeight="1">
      <c r="A34" s="359"/>
      <c r="B34" s="568"/>
      <c r="C34" s="1172"/>
      <c r="D34" s="1145"/>
      <c r="E34" s="1145"/>
      <c r="F34" s="1148"/>
      <c r="G34" s="1166"/>
      <c r="H34" s="698" t="s">
        <v>23</v>
      </c>
      <c r="I34" s="566"/>
      <c r="J34" s="567"/>
      <c r="K34" s="567"/>
      <c r="L34" s="567"/>
      <c r="M34" s="566"/>
      <c r="N34" s="569"/>
      <c r="O34" s="573"/>
      <c r="P34" s="358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21"/>
      <c r="IR34" s="21"/>
      <c r="IS34" s="21"/>
      <c r="IT34" s="21"/>
      <c r="IU34" s="21"/>
      <c r="IV34" s="21"/>
    </row>
    <row r="35" spans="1:256" s="35" customFormat="1" ht="16.5" customHeight="1" thickBot="1">
      <c r="A35" s="359"/>
      <c r="B35" s="568"/>
      <c r="C35" s="1173"/>
      <c r="D35" s="1146"/>
      <c r="E35" s="1146"/>
      <c r="F35" s="1149"/>
      <c r="G35" s="1167"/>
      <c r="H35" s="699" t="s">
        <v>569</v>
      </c>
      <c r="I35" s="566">
        <v>950</v>
      </c>
      <c r="J35" s="567">
        <v>50</v>
      </c>
      <c r="K35" s="567">
        <v>350</v>
      </c>
      <c r="L35" s="567">
        <v>350</v>
      </c>
      <c r="M35" s="566">
        <v>950</v>
      </c>
      <c r="N35" s="569"/>
      <c r="O35" s="573"/>
      <c r="P35" s="358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  <c r="IV35" s="21"/>
    </row>
    <row r="36" spans="1:256" s="35" customFormat="1" ht="16.5" customHeight="1">
      <c r="A36" s="359"/>
      <c r="B36" s="1153">
        <v>7</v>
      </c>
      <c r="C36" s="1174" t="s">
        <v>792</v>
      </c>
      <c r="D36" s="1144">
        <v>2017</v>
      </c>
      <c r="E36" s="1144">
        <v>2022</v>
      </c>
      <c r="F36" s="1147">
        <v>1144</v>
      </c>
      <c r="G36" s="1165">
        <v>654</v>
      </c>
      <c r="H36" s="698" t="s">
        <v>81</v>
      </c>
      <c r="I36" s="570">
        <v>490</v>
      </c>
      <c r="J36" s="571">
        <v>150</v>
      </c>
      <c r="K36" s="571">
        <v>150</v>
      </c>
      <c r="L36" s="571">
        <v>490</v>
      </c>
      <c r="M36" s="570">
        <v>490</v>
      </c>
      <c r="N36" s="571"/>
      <c r="O36" s="572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21"/>
      <c r="IR36" s="21"/>
      <c r="IS36" s="21"/>
      <c r="IT36" s="21"/>
      <c r="IU36" s="21"/>
      <c r="IV36" s="21"/>
    </row>
    <row r="37" spans="1:256" s="35" customFormat="1" ht="21.75" customHeight="1">
      <c r="A37" s="359"/>
      <c r="B37" s="1154"/>
      <c r="C37" s="1175"/>
      <c r="D37" s="1145"/>
      <c r="E37" s="1145"/>
      <c r="F37" s="1148"/>
      <c r="G37" s="1166"/>
      <c r="H37" s="698" t="s">
        <v>82</v>
      </c>
      <c r="I37" s="566"/>
      <c r="J37" s="569"/>
      <c r="K37" s="569"/>
      <c r="L37" s="569"/>
      <c r="M37" s="566"/>
      <c r="N37" s="569"/>
      <c r="O37" s="573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21"/>
      <c r="IR37" s="21"/>
      <c r="IS37" s="21"/>
      <c r="IT37" s="21"/>
      <c r="IU37" s="21"/>
      <c r="IV37" s="21"/>
    </row>
    <row r="38" spans="1:256" s="35" customFormat="1" ht="15" customHeight="1">
      <c r="A38" s="359"/>
      <c r="B38" s="1154"/>
      <c r="C38" s="1175"/>
      <c r="D38" s="1145"/>
      <c r="E38" s="1145"/>
      <c r="F38" s="1148"/>
      <c r="G38" s="1166"/>
      <c r="H38" s="698" t="s">
        <v>706</v>
      </c>
      <c r="I38" s="566"/>
      <c r="J38" s="569"/>
      <c r="K38" s="569"/>
      <c r="L38" s="574"/>
      <c r="M38" s="566"/>
      <c r="N38" s="574"/>
      <c r="O38" s="573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21"/>
      <c r="IR38" s="21"/>
      <c r="IS38" s="21"/>
      <c r="IT38" s="21"/>
      <c r="IU38" s="21"/>
      <c r="IV38" s="21"/>
    </row>
    <row r="39" spans="1:256" s="35" customFormat="1" ht="15.75" customHeight="1">
      <c r="A39" s="359"/>
      <c r="B39" s="1154"/>
      <c r="C39" s="1175"/>
      <c r="D39" s="1145"/>
      <c r="E39" s="1145"/>
      <c r="F39" s="1148"/>
      <c r="G39" s="1166"/>
      <c r="H39" s="698" t="s">
        <v>23</v>
      </c>
      <c r="I39" s="566"/>
      <c r="J39" s="569"/>
      <c r="K39" s="569"/>
      <c r="L39" s="569"/>
      <c r="M39" s="566"/>
      <c r="N39" s="569"/>
      <c r="O39" s="573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  <c r="IQ39" s="21"/>
      <c r="IR39" s="21"/>
      <c r="IS39" s="21"/>
      <c r="IT39" s="21"/>
      <c r="IU39" s="21"/>
      <c r="IV39" s="21"/>
    </row>
    <row r="40" spans="1:256" s="35" customFormat="1" ht="15.75" customHeight="1" thickBot="1">
      <c r="A40" s="359"/>
      <c r="B40" s="1155"/>
      <c r="C40" s="1176"/>
      <c r="D40" s="1146"/>
      <c r="E40" s="1146"/>
      <c r="F40" s="1149"/>
      <c r="G40" s="1167"/>
      <c r="H40" s="699" t="s">
        <v>569</v>
      </c>
      <c r="I40" s="575">
        <v>490</v>
      </c>
      <c r="J40" s="571">
        <v>150</v>
      </c>
      <c r="K40" s="571">
        <v>150</v>
      </c>
      <c r="L40" s="571">
        <v>490</v>
      </c>
      <c r="M40" s="570">
        <v>490</v>
      </c>
      <c r="N40" s="576"/>
      <c r="O40" s="577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  <c r="IQ40" s="21"/>
      <c r="IR40" s="21"/>
      <c r="IS40" s="21"/>
      <c r="IT40" s="21"/>
      <c r="IU40" s="21"/>
      <c r="IV40" s="21"/>
    </row>
    <row r="41" spans="1:256" s="35" customFormat="1" ht="15.75" customHeight="1">
      <c r="A41" s="358"/>
      <c r="B41" s="1153">
        <v>8</v>
      </c>
      <c r="C41" s="1156" t="s">
        <v>851</v>
      </c>
      <c r="D41" s="1132">
        <v>2020</v>
      </c>
      <c r="E41" s="1144">
        <v>2022</v>
      </c>
      <c r="F41" s="1147">
        <v>170</v>
      </c>
      <c r="G41" s="1150">
        <v>70</v>
      </c>
      <c r="H41" s="698" t="s">
        <v>81</v>
      </c>
      <c r="I41" s="570">
        <v>100</v>
      </c>
      <c r="J41" s="571">
        <v>0</v>
      </c>
      <c r="K41" s="571">
        <v>50</v>
      </c>
      <c r="L41" s="571">
        <v>100</v>
      </c>
      <c r="M41" s="570">
        <v>100</v>
      </c>
      <c r="N41" s="571"/>
      <c r="O41" s="572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  <c r="IQ41" s="21"/>
      <c r="IR41" s="21"/>
      <c r="IS41" s="21"/>
      <c r="IT41" s="21"/>
      <c r="IU41" s="21"/>
      <c r="IV41" s="21"/>
    </row>
    <row r="42" spans="1:256" s="35" customFormat="1" ht="15.75" customHeight="1">
      <c r="A42" s="358"/>
      <c r="B42" s="1154"/>
      <c r="C42" s="1157"/>
      <c r="D42" s="1133"/>
      <c r="E42" s="1145"/>
      <c r="F42" s="1148"/>
      <c r="G42" s="1151"/>
      <c r="H42" s="698" t="s">
        <v>82</v>
      </c>
      <c r="I42" s="570"/>
      <c r="J42" s="571"/>
      <c r="K42" s="571"/>
      <c r="L42" s="571"/>
      <c r="M42" s="570"/>
      <c r="N42" s="571"/>
      <c r="O42" s="572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</row>
    <row r="43" spans="1:256" s="35" customFormat="1" ht="15.75" customHeight="1">
      <c r="A43" s="358"/>
      <c r="B43" s="1154"/>
      <c r="C43" s="1157"/>
      <c r="D43" s="1133"/>
      <c r="E43" s="1145"/>
      <c r="F43" s="1148"/>
      <c r="G43" s="1151"/>
      <c r="H43" s="698"/>
      <c r="I43" s="570"/>
      <c r="J43" s="571"/>
      <c r="K43" s="571"/>
      <c r="L43" s="571"/>
      <c r="M43" s="570"/>
      <c r="N43" s="571"/>
      <c r="O43" s="572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  <c r="IQ43" s="21"/>
      <c r="IR43" s="21"/>
      <c r="IS43" s="21"/>
      <c r="IT43" s="21"/>
      <c r="IU43" s="21"/>
      <c r="IV43" s="21"/>
    </row>
    <row r="44" spans="1:256" s="35" customFormat="1" ht="15.75" customHeight="1">
      <c r="A44" s="358"/>
      <c r="B44" s="1154"/>
      <c r="C44" s="1157"/>
      <c r="D44" s="1133"/>
      <c r="E44" s="1145"/>
      <c r="F44" s="1148"/>
      <c r="G44" s="1151"/>
      <c r="H44" s="698" t="s">
        <v>23</v>
      </c>
      <c r="I44" s="570"/>
      <c r="J44" s="571"/>
      <c r="K44" s="571"/>
      <c r="L44" s="571"/>
      <c r="M44" s="570"/>
      <c r="N44" s="571"/>
      <c r="O44" s="572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  <c r="IQ44" s="21"/>
      <c r="IR44" s="21"/>
      <c r="IS44" s="21"/>
      <c r="IT44" s="21"/>
      <c r="IU44" s="21"/>
      <c r="IV44" s="21"/>
    </row>
    <row r="45" spans="1:256" s="35" customFormat="1" ht="15.75" customHeight="1" thickBot="1">
      <c r="A45" s="358"/>
      <c r="B45" s="1155"/>
      <c r="C45" s="1158"/>
      <c r="D45" s="1134"/>
      <c r="E45" s="1146"/>
      <c r="F45" s="1149"/>
      <c r="G45" s="1152"/>
      <c r="H45" s="699" t="s">
        <v>569</v>
      </c>
      <c r="I45" s="570">
        <v>100</v>
      </c>
      <c r="J45" s="571">
        <v>0</v>
      </c>
      <c r="K45" s="571">
        <v>50</v>
      </c>
      <c r="L45" s="571">
        <v>100</v>
      </c>
      <c r="M45" s="570">
        <v>100</v>
      </c>
      <c r="N45" s="571"/>
      <c r="O45" s="572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  <c r="IQ45" s="21"/>
      <c r="IR45" s="21"/>
      <c r="IS45" s="21"/>
      <c r="IT45" s="21"/>
      <c r="IU45" s="21"/>
      <c r="IV45" s="21"/>
    </row>
    <row r="46" spans="1:256" s="35" customFormat="1" ht="15.75" customHeight="1">
      <c r="A46" s="359"/>
      <c r="B46" s="1153">
        <v>9</v>
      </c>
      <c r="C46" s="1174" t="s">
        <v>793</v>
      </c>
      <c r="D46" s="1144">
        <v>2019</v>
      </c>
      <c r="E46" s="1144">
        <v>2022</v>
      </c>
      <c r="F46" s="1147">
        <v>595</v>
      </c>
      <c r="G46" s="1165">
        <v>195</v>
      </c>
      <c r="H46" s="698" t="s">
        <v>81</v>
      </c>
      <c r="I46" s="570">
        <v>990</v>
      </c>
      <c r="J46" s="571">
        <v>200</v>
      </c>
      <c r="K46" s="571">
        <v>200</v>
      </c>
      <c r="L46" s="571">
        <v>900</v>
      </c>
      <c r="M46" s="570">
        <v>990</v>
      </c>
      <c r="N46" s="571"/>
      <c r="O46" s="572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  <c r="IV46" s="21"/>
    </row>
    <row r="47" spans="1:256" s="35" customFormat="1" ht="15.75" customHeight="1">
      <c r="A47" s="359"/>
      <c r="B47" s="1154"/>
      <c r="C47" s="1175"/>
      <c r="D47" s="1145"/>
      <c r="E47" s="1145"/>
      <c r="F47" s="1148"/>
      <c r="G47" s="1166"/>
      <c r="H47" s="698" t="s">
        <v>82</v>
      </c>
      <c r="I47" s="570"/>
      <c r="J47" s="571"/>
      <c r="K47" s="571"/>
      <c r="L47" s="571"/>
      <c r="M47" s="570"/>
      <c r="N47" s="571"/>
      <c r="O47" s="572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  <c r="IV47" s="21"/>
    </row>
    <row r="48" spans="1:256" s="35" customFormat="1" ht="15.75" customHeight="1">
      <c r="A48" s="359"/>
      <c r="B48" s="1154"/>
      <c r="C48" s="1175"/>
      <c r="D48" s="1145"/>
      <c r="E48" s="1145"/>
      <c r="F48" s="1148"/>
      <c r="G48" s="1166"/>
      <c r="H48" s="698" t="s">
        <v>706</v>
      </c>
      <c r="I48" s="570"/>
      <c r="J48" s="571"/>
      <c r="K48" s="571"/>
      <c r="L48" s="571"/>
      <c r="M48" s="570"/>
      <c r="N48" s="571"/>
      <c r="O48" s="572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  <c r="IV48" s="21"/>
    </row>
    <row r="49" spans="1:256" s="35" customFormat="1" ht="15.75" customHeight="1">
      <c r="A49" s="359"/>
      <c r="B49" s="1154"/>
      <c r="C49" s="1175"/>
      <c r="D49" s="1145"/>
      <c r="E49" s="1145"/>
      <c r="F49" s="1148"/>
      <c r="G49" s="1166"/>
      <c r="H49" s="698" t="s">
        <v>23</v>
      </c>
      <c r="I49" s="570"/>
      <c r="J49" s="571"/>
      <c r="K49" s="571"/>
      <c r="L49" s="571"/>
      <c r="M49" s="570"/>
      <c r="N49" s="571"/>
      <c r="O49" s="572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  <c r="IV49" s="21"/>
    </row>
    <row r="50" spans="1:256" s="35" customFormat="1" ht="15.75" customHeight="1" thickBot="1">
      <c r="A50" s="359"/>
      <c r="B50" s="1155"/>
      <c r="C50" s="1176"/>
      <c r="D50" s="1146"/>
      <c r="E50" s="1146"/>
      <c r="F50" s="1149"/>
      <c r="G50" s="1167"/>
      <c r="H50" s="699" t="s">
        <v>569</v>
      </c>
      <c r="I50" s="570">
        <v>990</v>
      </c>
      <c r="J50" s="571">
        <v>200</v>
      </c>
      <c r="K50" s="571">
        <v>200</v>
      </c>
      <c r="L50" s="571">
        <v>900</v>
      </c>
      <c r="M50" s="570">
        <v>990</v>
      </c>
      <c r="N50" s="571"/>
      <c r="O50" s="572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  <c r="IV50" s="21"/>
    </row>
    <row r="51" spans="1:256" s="35" customFormat="1" ht="15.75" customHeight="1">
      <c r="A51" s="358"/>
      <c r="B51" s="1154">
        <v>10</v>
      </c>
      <c r="C51" s="1156" t="s">
        <v>794</v>
      </c>
      <c r="D51" s="1144">
        <v>2021</v>
      </c>
      <c r="E51" s="1144">
        <v>2022</v>
      </c>
      <c r="F51" s="1147">
        <v>200</v>
      </c>
      <c r="G51" s="1165">
        <v>0</v>
      </c>
      <c r="H51" s="698" t="s">
        <v>81</v>
      </c>
      <c r="I51" s="570">
        <v>200</v>
      </c>
      <c r="J51" s="571">
        <v>200</v>
      </c>
      <c r="K51" s="571">
        <v>200</v>
      </c>
      <c r="L51" s="571">
        <v>200</v>
      </c>
      <c r="M51" s="570">
        <v>200</v>
      </c>
      <c r="N51" s="571"/>
      <c r="O51" s="572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  <c r="IV51" s="21"/>
    </row>
    <row r="52" spans="1:256" s="35" customFormat="1" ht="15.75" customHeight="1">
      <c r="A52" s="358"/>
      <c r="B52" s="1154"/>
      <c r="C52" s="1157"/>
      <c r="D52" s="1145"/>
      <c r="E52" s="1145"/>
      <c r="F52" s="1148"/>
      <c r="G52" s="1166"/>
      <c r="H52" s="698" t="s">
        <v>82</v>
      </c>
      <c r="I52" s="570"/>
      <c r="J52" s="571"/>
      <c r="K52" s="571"/>
      <c r="L52" s="571"/>
      <c r="M52" s="570"/>
      <c r="N52" s="571"/>
      <c r="O52" s="572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  <c r="IV52" s="21"/>
    </row>
    <row r="53" spans="1:256" s="35" customFormat="1" ht="15.75" customHeight="1">
      <c r="A53" s="358"/>
      <c r="B53" s="1154"/>
      <c r="C53" s="1157"/>
      <c r="D53" s="1145"/>
      <c r="E53" s="1145"/>
      <c r="F53" s="1148"/>
      <c r="G53" s="1166"/>
      <c r="H53" s="698" t="s">
        <v>706</v>
      </c>
      <c r="I53" s="570"/>
      <c r="J53" s="571"/>
      <c r="K53" s="571"/>
      <c r="L53" s="571"/>
      <c r="M53" s="570"/>
      <c r="N53" s="571"/>
      <c r="O53" s="572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  <c r="IV53" s="21"/>
    </row>
    <row r="54" spans="1:256" s="35" customFormat="1" ht="15.75" customHeight="1">
      <c r="A54" s="358"/>
      <c r="B54" s="1154"/>
      <c r="C54" s="1157"/>
      <c r="D54" s="1145"/>
      <c r="E54" s="1145"/>
      <c r="F54" s="1148"/>
      <c r="G54" s="1166"/>
      <c r="H54" s="698" t="s">
        <v>23</v>
      </c>
      <c r="I54" s="570"/>
      <c r="J54" s="571"/>
      <c r="K54" s="571"/>
      <c r="L54" s="571"/>
      <c r="M54" s="570"/>
      <c r="N54" s="571"/>
      <c r="O54" s="572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  <c r="IV54" s="21"/>
    </row>
    <row r="55" spans="1:256" s="35" customFormat="1" ht="16.5" customHeight="1" thickBot="1">
      <c r="A55" s="358"/>
      <c r="B55" s="1155"/>
      <c r="C55" s="1158"/>
      <c r="D55" s="1146"/>
      <c r="E55" s="1146"/>
      <c r="F55" s="1149"/>
      <c r="G55" s="1167"/>
      <c r="H55" s="699" t="s">
        <v>569</v>
      </c>
      <c r="I55" s="570">
        <v>200</v>
      </c>
      <c r="J55" s="571">
        <v>200</v>
      </c>
      <c r="K55" s="571">
        <v>200</v>
      </c>
      <c r="L55" s="571">
        <v>200</v>
      </c>
      <c r="M55" s="570">
        <v>200</v>
      </c>
      <c r="N55" s="571"/>
      <c r="O55" s="572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  <c r="IV55" s="21"/>
    </row>
    <row r="56" spans="1:256" s="35" customFormat="1" ht="15.75" customHeight="1">
      <c r="A56" s="359"/>
      <c r="B56" s="1153">
        <v>11</v>
      </c>
      <c r="C56" s="1156" t="s">
        <v>795</v>
      </c>
      <c r="D56" s="1144">
        <v>2017</v>
      </c>
      <c r="E56" s="1144">
        <v>2022</v>
      </c>
      <c r="F56" s="1147">
        <v>534</v>
      </c>
      <c r="G56" s="1165">
        <v>334</v>
      </c>
      <c r="H56" s="698" t="s">
        <v>81</v>
      </c>
      <c r="I56" s="570">
        <v>200</v>
      </c>
      <c r="J56" s="571">
        <v>0</v>
      </c>
      <c r="K56" s="571">
        <v>0</v>
      </c>
      <c r="L56" s="571">
        <v>200</v>
      </c>
      <c r="M56" s="570">
        <v>200</v>
      </c>
      <c r="N56" s="571"/>
      <c r="O56" s="572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  <c r="IV56" s="21"/>
    </row>
    <row r="57" spans="1:256" s="35" customFormat="1" ht="15.75" customHeight="1">
      <c r="A57" s="359"/>
      <c r="B57" s="1154"/>
      <c r="C57" s="1157"/>
      <c r="D57" s="1145"/>
      <c r="E57" s="1145"/>
      <c r="F57" s="1148"/>
      <c r="G57" s="1166"/>
      <c r="H57" s="698" t="s">
        <v>82</v>
      </c>
      <c r="I57" s="570"/>
      <c r="J57" s="571"/>
      <c r="K57" s="571"/>
      <c r="L57" s="571"/>
      <c r="M57" s="570"/>
      <c r="N57" s="571"/>
      <c r="O57" s="572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  <c r="IV57" s="21"/>
    </row>
    <row r="58" spans="1:256" s="35" customFormat="1" ht="15.75" customHeight="1">
      <c r="A58" s="359"/>
      <c r="B58" s="1154"/>
      <c r="C58" s="1157"/>
      <c r="D58" s="1145"/>
      <c r="E58" s="1145"/>
      <c r="F58" s="1148"/>
      <c r="G58" s="1166"/>
      <c r="H58" s="698" t="s">
        <v>706</v>
      </c>
      <c r="I58" s="570"/>
      <c r="J58" s="571"/>
      <c r="K58" s="571"/>
      <c r="L58" s="571"/>
      <c r="M58" s="570"/>
      <c r="N58" s="571"/>
      <c r="O58" s="572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  <c r="IV58" s="21"/>
    </row>
    <row r="59" spans="1:256" s="35" customFormat="1" ht="15.75" customHeight="1">
      <c r="A59" s="359"/>
      <c r="B59" s="1154"/>
      <c r="C59" s="1157"/>
      <c r="D59" s="1145"/>
      <c r="E59" s="1145"/>
      <c r="F59" s="1148"/>
      <c r="G59" s="1166"/>
      <c r="H59" s="698" t="s">
        <v>23</v>
      </c>
      <c r="I59" s="570"/>
      <c r="J59" s="571"/>
      <c r="K59" s="571"/>
      <c r="L59" s="571"/>
      <c r="M59" s="570"/>
      <c r="N59" s="571"/>
      <c r="O59" s="572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  <c r="IV59" s="21"/>
    </row>
    <row r="60" spans="1:256" s="35" customFormat="1" ht="31.5" customHeight="1" thickBot="1">
      <c r="A60" s="359"/>
      <c r="B60" s="1155"/>
      <c r="C60" s="1158"/>
      <c r="D60" s="1146"/>
      <c r="E60" s="1146"/>
      <c r="F60" s="1149"/>
      <c r="G60" s="1167"/>
      <c r="H60" s="699" t="s">
        <v>569</v>
      </c>
      <c r="I60" s="570">
        <v>200</v>
      </c>
      <c r="J60" s="571">
        <v>0</v>
      </c>
      <c r="K60" s="571">
        <v>0</v>
      </c>
      <c r="L60" s="571">
        <v>200</v>
      </c>
      <c r="M60" s="570">
        <v>200</v>
      </c>
      <c r="N60" s="571"/>
      <c r="O60" s="572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  <c r="IV60" s="21"/>
    </row>
    <row r="61" spans="1:256" s="35" customFormat="1" ht="15.75" customHeight="1">
      <c r="A61" s="359"/>
      <c r="B61" s="1153">
        <v>12</v>
      </c>
      <c r="C61" s="1156" t="s">
        <v>796</v>
      </c>
      <c r="D61" s="1144">
        <v>2020</v>
      </c>
      <c r="E61" s="1144">
        <v>2022</v>
      </c>
      <c r="F61" s="1147">
        <v>1906</v>
      </c>
      <c r="G61" s="1165">
        <v>126</v>
      </c>
      <c r="H61" s="698" t="s">
        <v>81</v>
      </c>
      <c r="I61" s="570">
        <v>1780</v>
      </c>
      <c r="J61" s="571">
        <v>0</v>
      </c>
      <c r="K61" s="571">
        <v>480</v>
      </c>
      <c r="L61" s="571">
        <v>1000</v>
      </c>
      <c r="M61" s="570">
        <v>1780</v>
      </c>
      <c r="N61" s="571"/>
      <c r="O61" s="572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  <c r="IV61" s="21"/>
    </row>
    <row r="62" spans="1:256" s="35" customFormat="1" ht="15.75" customHeight="1">
      <c r="A62" s="359"/>
      <c r="B62" s="1154"/>
      <c r="C62" s="1157"/>
      <c r="D62" s="1145"/>
      <c r="E62" s="1145"/>
      <c r="F62" s="1148"/>
      <c r="G62" s="1166"/>
      <c r="H62" s="698" t="s">
        <v>82</v>
      </c>
      <c r="I62" s="570"/>
      <c r="J62" s="571"/>
      <c r="K62" s="571"/>
      <c r="L62" s="571"/>
      <c r="M62" s="570"/>
      <c r="N62" s="571"/>
      <c r="O62" s="572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  <c r="IV62" s="21"/>
    </row>
    <row r="63" spans="1:256" s="35" customFormat="1" ht="15.75" customHeight="1">
      <c r="A63" s="359"/>
      <c r="B63" s="1154"/>
      <c r="C63" s="1157"/>
      <c r="D63" s="1145"/>
      <c r="E63" s="1145"/>
      <c r="F63" s="1148"/>
      <c r="G63" s="1166"/>
      <c r="H63" s="698" t="s">
        <v>706</v>
      </c>
      <c r="I63" s="570"/>
      <c r="J63" s="571"/>
      <c r="K63" s="571"/>
      <c r="L63" s="571"/>
      <c r="M63" s="570"/>
      <c r="N63" s="571"/>
      <c r="O63" s="572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  <c r="IV63" s="21"/>
    </row>
    <row r="64" spans="1:256" s="35" customFormat="1" ht="24" customHeight="1">
      <c r="A64" s="359"/>
      <c r="B64" s="1154"/>
      <c r="C64" s="1157"/>
      <c r="D64" s="1145"/>
      <c r="E64" s="1145"/>
      <c r="F64" s="1148"/>
      <c r="G64" s="1166"/>
      <c r="H64" s="698" t="s">
        <v>23</v>
      </c>
      <c r="I64" s="570"/>
      <c r="J64" s="571"/>
      <c r="K64" s="571"/>
      <c r="L64" s="571"/>
      <c r="M64" s="570"/>
      <c r="N64" s="571"/>
      <c r="O64" s="572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  <c r="IV64" s="21"/>
    </row>
    <row r="65" spans="1:256" s="35" customFormat="1" ht="24.75" customHeight="1" thickBot="1">
      <c r="A65" s="359"/>
      <c r="B65" s="1155"/>
      <c r="C65" s="1158"/>
      <c r="D65" s="1146"/>
      <c r="E65" s="1146"/>
      <c r="F65" s="1149"/>
      <c r="G65" s="1167"/>
      <c r="H65" s="699" t="s">
        <v>569</v>
      </c>
      <c r="I65" s="570">
        <v>1780</v>
      </c>
      <c r="J65" s="571">
        <v>0</v>
      </c>
      <c r="K65" s="571">
        <v>480</v>
      </c>
      <c r="L65" s="571">
        <v>1000</v>
      </c>
      <c r="M65" s="570">
        <v>1780</v>
      </c>
      <c r="N65" s="571"/>
      <c r="O65" s="572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  <c r="IV65" s="21"/>
    </row>
    <row r="66" spans="1:256" s="35" customFormat="1" ht="15.75" customHeight="1">
      <c r="A66" s="359"/>
      <c r="B66" s="1153">
        <v>13</v>
      </c>
      <c r="C66" s="1156" t="s">
        <v>846</v>
      </c>
      <c r="D66" s="1144">
        <v>2021</v>
      </c>
      <c r="E66" s="1144">
        <v>2022</v>
      </c>
      <c r="F66" s="1147">
        <v>1036</v>
      </c>
      <c r="G66" s="1165">
        <v>56</v>
      </c>
      <c r="H66" s="700" t="s">
        <v>81</v>
      </c>
      <c r="I66" s="570">
        <v>980</v>
      </c>
      <c r="J66" s="571">
        <v>100</v>
      </c>
      <c r="K66" s="571">
        <v>310</v>
      </c>
      <c r="L66" s="571">
        <v>600</v>
      </c>
      <c r="M66" s="570">
        <v>980</v>
      </c>
      <c r="N66" s="571"/>
      <c r="O66" s="572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  <c r="IV66" s="21"/>
    </row>
    <row r="67" spans="1:256" s="35" customFormat="1" ht="15.75" customHeight="1">
      <c r="A67" s="359"/>
      <c r="B67" s="1154"/>
      <c r="C67" s="1157"/>
      <c r="D67" s="1145"/>
      <c r="E67" s="1145"/>
      <c r="F67" s="1148"/>
      <c r="G67" s="1166"/>
      <c r="H67" s="698" t="s">
        <v>82</v>
      </c>
      <c r="I67" s="566"/>
      <c r="J67" s="569"/>
      <c r="K67" s="569"/>
      <c r="L67" s="569"/>
      <c r="M67" s="566"/>
      <c r="N67" s="569"/>
      <c r="O67" s="573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  <c r="IV67" s="21"/>
    </row>
    <row r="68" spans="1:256" s="35" customFormat="1" ht="15.75" customHeight="1">
      <c r="A68" s="359"/>
      <c r="B68" s="1154"/>
      <c r="C68" s="1157"/>
      <c r="D68" s="1145"/>
      <c r="E68" s="1145"/>
      <c r="F68" s="1148"/>
      <c r="G68" s="1166"/>
      <c r="H68" s="698" t="s">
        <v>706</v>
      </c>
      <c r="I68" s="566"/>
      <c r="J68" s="569"/>
      <c r="K68" s="569"/>
      <c r="L68" s="574"/>
      <c r="M68" s="566"/>
      <c r="N68" s="574"/>
      <c r="O68" s="573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  <c r="IV68" s="21"/>
    </row>
    <row r="69" spans="1:256" s="35" customFormat="1" ht="15.75" customHeight="1">
      <c r="A69" s="359"/>
      <c r="B69" s="1154"/>
      <c r="C69" s="1157"/>
      <c r="D69" s="1145"/>
      <c r="E69" s="1145"/>
      <c r="F69" s="1148"/>
      <c r="G69" s="1166"/>
      <c r="H69" s="701" t="s">
        <v>23</v>
      </c>
      <c r="I69" s="687"/>
      <c r="J69" s="688"/>
      <c r="K69" s="688"/>
      <c r="L69" s="688"/>
      <c r="M69" s="687"/>
      <c r="N69" s="689"/>
      <c r="O69" s="690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  <c r="IV69" s="21"/>
    </row>
    <row r="70" spans="1:256" s="35" customFormat="1" ht="15.75" customHeight="1" thickBot="1">
      <c r="A70" s="359"/>
      <c r="B70" s="1155"/>
      <c r="C70" s="1158"/>
      <c r="D70" s="1146"/>
      <c r="E70" s="1146"/>
      <c r="F70" s="1149"/>
      <c r="G70" s="1167"/>
      <c r="H70" s="699" t="s">
        <v>569</v>
      </c>
      <c r="I70" s="566">
        <v>980</v>
      </c>
      <c r="J70" s="569">
        <v>100</v>
      </c>
      <c r="K70" s="569">
        <v>310</v>
      </c>
      <c r="L70" s="569">
        <v>600</v>
      </c>
      <c r="M70" s="566">
        <v>980</v>
      </c>
      <c r="N70" s="569"/>
      <c r="O70" s="573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  <c r="IV70" s="21"/>
    </row>
    <row r="71" spans="1:15" ht="15" customHeight="1">
      <c r="A71" s="359"/>
      <c r="B71" s="1153">
        <v>14</v>
      </c>
      <c r="C71" s="1156" t="s">
        <v>857</v>
      </c>
      <c r="D71" s="1144">
        <v>2021</v>
      </c>
      <c r="E71" s="1144">
        <v>2022</v>
      </c>
      <c r="F71" s="1147">
        <v>4000</v>
      </c>
      <c r="G71" s="1150">
        <v>0</v>
      </c>
      <c r="H71" s="723" t="s">
        <v>81</v>
      </c>
      <c r="I71" s="687">
        <v>4000</v>
      </c>
      <c r="J71" s="687">
        <v>0</v>
      </c>
      <c r="K71" s="687">
        <v>4000</v>
      </c>
      <c r="L71" s="687">
        <v>4000</v>
      </c>
      <c r="M71" s="687">
        <v>4000</v>
      </c>
      <c r="N71" s="688"/>
      <c r="O71" s="690"/>
    </row>
    <row r="72" spans="1:15" ht="15" customHeight="1">
      <c r="A72" s="359"/>
      <c r="B72" s="1154"/>
      <c r="C72" s="1157"/>
      <c r="D72" s="1145"/>
      <c r="E72" s="1145"/>
      <c r="F72" s="1148"/>
      <c r="G72" s="1151"/>
      <c r="H72" s="723" t="s">
        <v>82</v>
      </c>
      <c r="I72" s="687"/>
      <c r="J72" s="687"/>
      <c r="K72" s="687"/>
      <c r="L72" s="687"/>
      <c r="M72" s="687"/>
      <c r="N72" s="688"/>
      <c r="O72" s="690"/>
    </row>
    <row r="73" spans="1:15" ht="15" customHeight="1">
      <c r="A73" s="359"/>
      <c r="B73" s="1154"/>
      <c r="C73" s="1157"/>
      <c r="D73" s="1145"/>
      <c r="E73" s="1145"/>
      <c r="F73" s="1148"/>
      <c r="G73" s="1151"/>
      <c r="H73" s="723" t="s">
        <v>706</v>
      </c>
      <c r="I73" s="687"/>
      <c r="J73" s="687"/>
      <c r="K73" s="687"/>
      <c r="L73" s="687"/>
      <c r="M73" s="687"/>
      <c r="N73" s="688"/>
      <c r="O73" s="690"/>
    </row>
    <row r="74" spans="1:15" ht="15" customHeight="1">
      <c r="A74" s="359"/>
      <c r="B74" s="1154"/>
      <c r="C74" s="1157"/>
      <c r="D74" s="1145"/>
      <c r="E74" s="1145"/>
      <c r="F74" s="1148"/>
      <c r="G74" s="1151"/>
      <c r="H74" s="723" t="s">
        <v>23</v>
      </c>
      <c r="I74" s="687"/>
      <c r="J74" s="687"/>
      <c r="K74" s="687"/>
      <c r="L74" s="687"/>
      <c r="M74" s="687"/>
      <c r="N74" s="688"/>
      <c r="O74" s="690"/>
    </row>
    <row r="75" spans="1:15" ht="15" customHeight="1" thickBot="1">
      <c r="A75" s="359"/>
      <c r="B75" s="1155"/>
      <c r="C75" s="1158"/>
      <c r="D75" s="1146"/>
      <c r="E75" s="1146"/>
      <c r="F75" s="1149"/>
      <c r="G75" s="1152"/>
      <c r="H75" s="724" t="s">
        <v>569</v>
      </c>
      <c r="I75" s="687">
        <v>4000</v>
      </c>
      <c r="J75" s="687">
        <v>0</v>
      </c>
      <c r="K75" s="687">
        <v>4000</v>
      </c>
      <c r="L75" s="687">
        <v>4000</v>
      </c>
      <c r="M75" s="687">
        <v>4000</v>
      </c>
      <c r="N75" s="688"/>
      <c r="O75" s="690"/>
    </row>
    <row r="76" spans="1:256" s="35" customFormat="1" ht="21" customHeight="1">
      <c r="A76" s="359"/>
      <c r="B76" s="1126">
        <v>15</v>
      </c>
      <c r="C76" s="1129" t="s">
        <v>839</v>
      </c>
      <c r="D76" s="1135">
        <v>2020</v>
      </c>
      <c r="E76" s="1135">
        <v>2022</v>
      </c>
      <c r="F76" s="1138">
        <v>320</v>
      </c>
      <c r="G76" s="1124">
        <v>0</v>
      </c>
      <c r="H76" s="700" t="s">
        <v>81</v>
      </c>
      <c r="I76" s="566">
        <v>320</v>
      </c>
      <c r="J76" s="569">
        <v>320</v>
      </c>
      <c r="K76" s="569">
        <v>320</v>
      </c>
      <c r="L76" s="569">
        <v>320</v>
      </c>
      <c r="M76" s="566">
        <v>320</v>
      </c>
      <c r="N76" s="569"/>
      <c r="O76" s="573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  <c r="IV76" s="21"/>
    </row>
    <row r="77" spans="1:256" s="556" customFormat="1" ht="16.5" customHeight="1">
      <c r="A77" s="554"/>
      <c r="B77" s="1127"/>
      <c r="C77" s="1130"/>
      <c r="D77" s="1136"/>
      <c r="E77" s="1136"/>
      <c r="F77" s="1139"/>
      <c r="G77" s="1125"/>
      <c r="H77" s="698" t="s">
        <v>82</v>
      </c>
      <c r="I77" s="566"/>
      <c r="J77" s="569"/>
      <c r="K77" s="569"/>
      <c r="L77" s="569"/>
      <c r="M77" s="566"/>
      <c r="N77" s="569"/>
      <c r="O77" s="573"/>
      <c r="P77" s="555"/>
      <c r="Q77" s="555"/>
      <c r="R77" s="555"/>
      <c r="S77" s="555"/>
      <c r="T77" s="555"/>
      <c r="U77" s="555"/>
      <c r="V77" s="555"/>
      <c r="W77" s="555"/>
      <c r="X77" s="555"/>
      <c r="Y77" s="555"/>
      <c r="Z77" s="555"/>
      <c r="AA77" s="555"/>
      <c r="AB77" s="555"/>
      <c r="AC77" s="555"/>
      <c r="AD77" s="555"/>
      <c r="AE77" s="555"/>
      <c r="AF77" s="555"/>
      <c r="AG77" s="555"/>
      <c r="AH77" s="555"/>
      <c r="AI77" s="555"/>
      <c r="AJ77" s="555"/>
      <c r="AK77" s="555"/>
      <c r="AL77" s="555"/>
      <c r="AM77" s="555"/>
      <c r="AN77" s="555"/>
      <c r="AO77" s="555"/>
      <c r="AP77" s="555"/>
      <c r="AQ77" s="555"/>
      <c r="AR77" s="555"/>
      <c r="AS77" s="555"/>
      <c r="AT77" s="555"/>
      <c r="AU77" s="555"/>
      <c r="AV77" s="555"/>
      <c r="AW77" s="555"/>
      <c r="AX77" s="555"/>
      <c r="AY77" s="555"/>
      <c r="AZ77" s="555"/>
      <c r="BA77" s="555"/>
      <c r="BB77" s="555"/>
      <c r="BC77" s="555"/>
      <c r="BD77" s="555"/>
      <c r="BE77" s="555"/>
      <c r="BF77" s="555"/>
      <c r="BG77" s="555"/>
      <c r="BH77" s="555"/>
      <c r="BI77" s="555"/>
      <c r="BJ77" s="555"/>
      <c r="BK77" s="555"/>
      <c r="BL77" s="555"/>
      <c r="BM77" s="555"/>
      <c r="BN77" s="555"/>
      <c r="BO77" s="555"/>
      <c r="BP77" s="555"/>
      <c r="BQ77" s="555"/>
      <c r="BR77" s="555"/>
      <c r="BS77" s="555"/>
      <c r="BT77" s="555"/>
      <c r="BU77" s="555"/>
      <c r="BV77" s="555"/>
      <c r="BW77" s="555"/>
      <c r="BX77" s="555"/>
      <c r="BY77" s="555"/>
      <c r="BZ77" s="555"/>
      <c r="CA77" s="555"/>
      <c r="CB77" s="555"/>
      <c r="CC77" s="555"/>
      <c r="CD77" s="555"/>
      <c r="CE77" s="555"/>
      <c r="CF77" s="555"/>
      <c r="CG77" s="555"/>
      <c r="CH77" s="555"/>
      <c r="CI77" s="555"/>
      <c r="CJ77" s="555"/>
      <c r="CK77" s="555"/>
      <c r="CL77" s="555"/>
      <c r="CM77" s="555"/>
      <c r="CN77" s="555"/>
      <c r="CO77" s="555"/>
      <c r="CP77" s="555"/>
      <c r="CQ77" s="555"/>
      <c r="CR77" s="555"/>
      <c r="CS77" s="555"/>
      <c r="CT77" s="555"/>
      <c r="CU77" s="555"/>
      <c r="CV77" s="555"/>
      <c r="CW77" s="555"/>
      <c r="CX77" s="555"/>
      <c r="CY77" s="555"/>
      <c r="CZ77" s="555"/>
      <c r="DA77" s="555"/>
      <c r="DB77" s="555"/>
      <c r="DC77" s="555"/>
      <c r="DD77" s="555"/>
      <c r="DE77" s="555"/>
      <c r="DF77" s="555"/>
      <c r="DG77" s="555"/>
      <c r="DH77" s="555"/>
      <c r="DI77" s="555"/>
      <c r="DJ77" s="555"/>
      <c r="DK77" s="555"/>
      <c r="DL77" s="555"/>
      <c r="DM77" s="555"/>
      <c r="DN77" s="555"/>
      <c r="DO77" s="555"/>
      <c r="DP77" s="555"/>
      <c r="DQ77" s="555"/>
      <c r="DR77" s="555"/>
      <c r="DS77" s="555"/>
      <c r="DT77" s="555"/>
      <c r="DU77" s="555"/>
      <c r="DV77" s="555"/>
      <c r="DW77" s="555"/>
      <c r="DX77" s="555"/>
      <c r="DY77" s="555"/>
      <c r="DZ77" s="555"/>
      <c r="EA77" s="555"/>
      <c r="EB77" s="555"/>
      <c r="EC77" s="555"/>
      <c r="ED77" s="555"/>
      <c r="EE77" s="555"/>
      <c r="EF77" s="555"/>
      <c r="EG77" s="555"/>
      <c r="EH77" s="555"/>
      <c r="EI77" s="555"/>
      <c r="EJ77" s="555"/>
      <c r="EK77" s="555"/>
      <c r="EL77" s="555"/>
      <c r="EM77" s="555"/>
      <c r="EN77" s="555"/>
      <c r="EO77" s="555"/>
      <c r="EP77" s="555"/>
      <c r="EQ77" s="555"/>
      <c r="ER77" s="555"/>
      <c r="ES77" s="555"/>
      <c r="ET77" s="555"/>
      <c r="EU77" s="555"/>
      <c r="EV77" s="555"/>
      <c r="EW77" s="555"/>
      <c r="EX77" s="555"/>
      <c r="EY77" s="555"/>
      <c r="EZ77" s="555"/>
      <c r="FA77" s="555"/>
      <c r="FB77" s="555"/>
      <c r="FC77" s="555"/>
      <c r="FD77" s="555"/>
      <c r="FE77" s="555"/>
      <c r="FF77" s="555"/>
      <c r="FG77" s="555"/>
      <c r="FH77" s="555"/>
      <c r="FI77" s="555"/>
      <c r="FJ77" s="555"/>
      <c r="FK77" s="555"/>
      <c r="FL77" s="555"/>
      <c r="FM77" s="555"/>
      <c r="FN77" s="555"/>
      <c r="FO77" s="555"/>
      <c r="FP77" s="555"/>
      <c r="FQ77" s="555"/>
      <c r="FR77" s="555"/>
      <c r="FS77" s="555"/>
      <c r="FT77" s="555"/>
      <c r="FU77" s="555"/>
      <c r="FV77" s="555"/>
      <c r="FW77" s="555"/>
      <c r="FX77" s="555"/>
      <c r="FY77" s="555"/>
      <c r="FZ77" s="555"/>
      <c r="GA77" s="555"/>
      <c r="GB77" s="555"/>
      <c r="GC77" s="555"/>
      <c r="GD77" s="555"/>
      <c r="GE77" s="555"/>
      <c r="GF77" s="555"/>
      <c r="GG77" s="555"/>
      <c r="GH77" s="555"/>
      <c r="GI77" s="555"/>
      <c r="GJ77" s="555"/>
      <c r="GK77" s="555"/>
      <c r="GL77" s="555"/>
      <c r="GM77" s="555"/>
      <c r="GN77" s="555"/>
      <c r="GO77" s="555"/>
      <c r="GP77" s="555"/>
      <c r="GQ77" s="555"/>
      <c r="GR77" s="555"/>
      <c r="GS77" s="555"/>
      <c r="GT77" s="555"/>
      <c r="GU77" s="555"/>
      <c r="GV77" s="555"/>
      <c r="GW77" s="555"/>
      <c r="GX77" s="555"/>
      <c r="GY77" s="555"/>
      <c r="GZ77" s="555"/>
      <c r="HA77" s="555"/>
      <c r="HB77" s="555"/>
      <c r="HC77" s="555"/>
      <c r="HD77" s="555"/>
      <c r="HE77" s="555"/>
      <c r="HF77" s="555"/>
      <c r="HG77" s="555"/>
      <c r="HH77" s="555"/>
      <c r="HI77" s="555"/>
      <c r="HJ77" s="555"/>
      <c r="HK77" s="555"/>
      <c r="HL77" s="555"/>
      <c r="HM77" s="555"/>
      <c r="HN77" s="555"/>
      <c r="HO77" s="555"/>
      <c r="HP77" s="555"/>
      <c r="HQ77" s="555"/>
      <c r="HR77" s="555"/>
      <c r="HS77" s="555"/>
      <c r="HT77" s="555"/>
      <c r="HU77" s="555"/>
      <c r="HV77" s="555"/>
      <c r="HW77" s="555"/>
      <c r="HX77" s="555"/>
      <c r="HY77" s="555"/>
      <c r="HZ77" s="555"/>
      <c r="IA77" s="555"/>
      <c r="IB77" s="555"/>
      <c r="IC77" s="555"/>
      <c r="ID77" s="555"/>
      <c r="IE77" s="555"/>
      <c r="IF77" s="555"/>
      <c r="IG77" s="555"/>
      <c r="IH77" s="555"/>
      <c r="II77" s="555"/>
      <c r="IJ77" s="555"/>
      <c r="IK77" s="555"/>
      <c r="IL77" s="555"/>
      <c r="IM77" s="555"/>
      <c r="IN77" s="555"/>
      <c r="IO77" s="555"/>
      <c r="IP77" s="555"/>
      <c r="IQ77" s="555"/>
      <c r="IR77" s="555"/>
      <c r="IS77" s="555"/>
      <c r="IT77" s="555"/>
      <c r="IU77" s="555"/>
      <c r="IV77" s="555"/>
    </row>
    <row r="78" spans="1:256" s="35" customFormat="1" ht="18.75" customHeight="1">
      <c r="A78" s="359"/>
      <c r="B78" s="1127"/>
      <c r="C78" s="1130"/>
      <c r="D78" s="1136"/>
      <c r="E78" s="1136"/>
      <c r="F78" s="1139"/>
      <c r="G78" s="1125"/>
      <c r="H78" s="698" t="s">
        <v>706</v>
      </c>
      <c r="I78" s="566"/>
      <c r="J78" s="569"/>
      <c r="K78" s="569"/>
      <c r="L78" s="574"/>
      <c r="M78" s="566"/>
      <c r="N78" s="569"/>
      <c r="O78" s="573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  <c r="IV78" s="21"/>
    </row>
    <row r="79" spans="1:256" s="35" customFormat="1" ht="15" customHeight="1">
      <c r="A79" s="359"/>
      <c r="B79" s="1127"/>
      <c r="C79" s="1130"/>
      <c r="D79" s="1136"/>
      <c r="E79" s="1136"/>
      <c r="F79" s="1139"/>
      <c r="G79" s="1125"/>
      <c r="H79" s="698" t="s">
        <v>23</v>
      </c>
      <c r="I79" s="566"/>
      <c r="J79" s="569"/>
      <c r="K79" s="569"/>
      <c r="L79" s="569"/>
      <c r="M79" s="566"/>
      <c r="N79" s="569"/>
      <c r="O79" s="573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  <c r="IV79" s="21"/>
    </row>
    <row r="80" spans="1:256" s="35" customFormat="1" ht="15" customHeight="1" thickBot="1">
      <c r="A80" s="359"/>
      <c r="B80" s="1128"/>
      <c r="C80" s="1131"/>
      <c r="D80" s="1137"/>
      <c r="E80" s="1137"/>
      <c r="F80" s="1140"/>
      <c r="G80" s="860"/>
      <c r="H80" s="724" t="s">
        <v>569</v>
      </c>
      <c r="I80" s="566">
        <v>320</v>
      </c>
      <c r="J80" s="569">
        <v>320</v>
      </c>
      <c r="K80" s="569">
        <v>320</v>
      </c>
      <c r="L80" s="569">
        <v>320</v>
      </c>
      <c r="M80" s="566">
        <v>320</v>
      </c>
      <c r="N80" s="576"/>
      <c r="O80" s="577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  <c r="IV80" s="21"/>
    </row>
    <row r="81" spans="1:256" s="35" customFormat="1" ht="21" customHeight="1">
      <c r="A81" s="359"/>
      <c r="B81" s="1153">
        <v>16</v>
      </c>
      <c r="C81" s="1162" t="s">
        <v>1001</v>
      </c>
      <c r="D81" s="1144">
        <v>2022</v>
      </c>
      <c r="E81" s="1144">
        <v>2022</v>
      </c>
      <c r="F81" s="1147">
        <v>800</v>
      </c>
      <c r="G81" s="1150">
        <v>0</v>
      </c>
      <c r="H81" s="861" t="s">
        <v>81</v>
      </c>
      <c r="I81" s="566">
        <v>800</v>
      </c>
      <c r="J81" s="569">
        <v>0</v>
      </c>
      <c r="K81" s="569">
        <v>800</v>
      </c>
      <c r="L81" s="569">
        <v>800</v>
      </c>
      <c r="M81" s="566">
        <v>800</v>
      </c>
      <c r="N81" s="569"/>
      <c r="O81" s="573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  <c r="IU81" s="21"/>
      <c r="IV81" s="21"/>
    </row>
    <row r="82" spans="1:256" s="556" customFormat="1" ht="16.5" customHeight="1">
      <c r="A82" s="554"/>
      <c r="B82" s="1154"/>
      <c r="C82" s="1163"/>
      <c r="D82" s="1145"/>
      <c r="E82" s="1145"/>
      <c r="F82" s="1148"/>
      <c r="G82" s="1151"/>
      <c r="H82" s="723" t="s">
        <v>82</v>
      </c>
      <c r="I82" s="566"/>
      <c r="J82" s="569"/>
      <c r="K82" s="569"/>
      <c r="L82" s="569"/>
      <c r="M82" s="566"/>
      <c r="N82" s="569"/>
      <c r="O82" s="573"/>
      <c r="P82" s="555"/>
      <c r="Q82" s="555"/>
      <c r="R82" s="555"/>
      <c r="S82" s="555"/>
      <c r="T82" s="555"/>
      <c r="U82" s="555"/>
      <c r="V82" s="555"/>
      <c r="W82" s="555"/>
      <c r="X82" s="555"/>
      <c r="Y82" s="555"/>
      <c r="Z82" s="555"/>
      <c r="AA82" s="555"/>
      <c r="AB82" s="555"/>
      <c r="AC82" s="555"/>
      <c r="AD82" s="555"/>
      <c r="AE82" s="555"/>
      <c r="AF82" s="555"/>
      <c r="AG82" s="555"/>
      <c r="AH82" s="555"/>
      <c r="AI82" s="555"/>
      <c r="AJ82" s="555"/>
      <c r="AK82" s="555"/>
      <c r="AL82" s="555"/>
      <c r="AM82" s="555"/>
      <c r="AN82" s="555"/>
      <c r="AO82" s="555"/>
      <c r="AP82" s="555"/>
      <c r="AQ82" s="555"/>
      <c r="AR82" s="555"/>
      <c r="AS82" s="555"/>
      <c r="AT82" s="555"/>
      <c r="AU82" s="555"/>
      <c r="AV82" s="555"/>
      <c r="AW82" s="555"/>
      <c r="AX82" s="555"/>
      <c r="AY82" s="555"/>
      <c r="AZ82" s="555"/>
      <c r="BA82" s="555"/>
      <c r="BB82" s="555"/>
      <c r="BC82" s="555"/>
      <c r="BD82" s="555"/>
      <c r="BE82" s="555"/>
      <c r="BF82" s="555"/>
      <c r="BG82" s="555"/>
      <c r="BH82" s="555"/>
      <c r="BI82" s="555"/>
      <c r="BJ82" s="555"/>
      <c r="BK82" s="555"/>
      <c r="BL82" s="555"/>
      <c r="BM82" s="555"/>
      <c r="BN82" s="555"/>
      <c r="BO82" s="555"/>
      <c r="BP82" s="555"/>
      <c r="BQ82" s="555"/>
      <c r="BR82" s="555"/>
      <c r="BS82" s="555"/>
      <c r="BT82" s="555"/>
      <c r="BU82" s="555"/>
      <c r="BV82" s="555"/>
      <c r="BW82" s="555"/>
      <c r="BX82" s="555"/>
      <c r="BY82" s="555"/>
      <c r="BZ82" s="555"/>
      <c r="CA82" s="555"/>
      <c r="CB82" s="555"/>
      <c r="CC82" s="555"/>
      <c r="CD82" s="555"/>
      <c r="CE82" s="555"/>
      <c r="CF82" s="555"/>
      <c r="CG82" s="555"/>
      <c r="CH82" s="555"/>
      <c r="CI82" s="555"/>
      <c r="CJ82" s="555"/>
      <c r="CK82" s="555"/>
      <c r="CL82" s="555"/>
      <c r="CM82" s="555"/>
      <c r="CN82" s="555"/>
      <c r="CO82" s="555"/>
      <c r="CP82" s="555"/>
      <c r="CQ82" s="555"/>
      <c r="CR82" s="555"/>
      <c r="CS82" s="555"/>
      <c r="CT82" s="555"/>
      <c r="CU82" s="555"/>
      <c r="CV82" s="555"/>
      <c r="CW82" s="555"/>
      <c r="CX82" s="555"/>
      <c r="CY82" s="555"/>
      <c r="CZ82" s="555"/>
      <c r="DA82" s="555"/>
      <c r="DB82" s="555"/>
      <c r="DC82" s="555"/>
      <c r="DD82" s="555"/>
      <c r="DE82" s="555"/>
      <c r="DF82" s="555"/>
      <c r="DG82" s="555"/>
      <c r="DH82" s="555"/>
      <c r="DI82" s="555"/>
      <c r="DJ82" s="555"/>
      <c r="DK82" s="555"/>
      <c r="DL82" s="555"/>
      <c r="DM82" s="555"/>
      <c r="DN82" s="555"/>
      <c r="DO82" s="555"/>
      <c r="DP82" s="555"/>
      <c r="DQ82" s="555"/>
      <c r="DR82" s="555"/>
      <c r="DS82" s="555"/>
      <c r="DT82" s="555"/>
      <c r="DU82" s="555"/>
      <c r="DV82" s="555"/>
      <c r="DW82" s="555"/>
      <c r="DX82" s="555"/>
      <c r="DY82" s="555"/>
      <c r="DZ82" s="555"/>
      <c r="EA82" s="555"/>
      <c r="EB82" s="555"/>
      <c r="EC82" s="555"/>
      <c r="ED82" s="555"/>
      <c r="EE82" s="555"/>
      <c r="EF82" s="555"/>
      <c r="EG82" s="555"/>
      <c r="EH82" s="555"/>
      <c r="EI82" s="555"/>
      <c r="EJ82" s="555"/>
      <c r="EK82" s="555"/>
      <c r="EL82" s="555"/>
      <c r="EM82" s="555"/>
      <c r="EN82" s="555"/>
      <c r="EO82" s="555"/>
      <c r="EP82" s="555"/>
      <c r="EQ82" s="555"/>
      <c r="ER82" s="555"/>
      <c r="ES82" s="555"/>
      <c r="ET82" s="555"/>
      <c r="EU82" s="555"/>
      <c r="EV82" s="555"/>
      <c r="EW82" s="555"/>
      <c r="EX82" s="555"/>
      <c r="EY82" s="555"/>
      <c r="EZ82" s="555"/>
      <c r="FA82" s="555"/>
      <c r="FB82" s="555"/>
      <c r="FC82" s="555"/>
      <c r="FD82" s="555"/>
      <c r="FE82" s="555"/>
      <c r="FF82" s="555"/>
      <c r="FG82" s="555"/>
      <c r="FH82" s="555"/>
      <c r="FI82" s="555"/>
      <c r="FJ82" s="555"/>
      <c r="FK82" s="555"/>
      <c r="FL82" s="555"/>
      <c r="FM82" s="555"/>
      <c r="FN82" s="555"/>
      <c r="FO82" s="555"/>
      <c r="FP82" s="555"/>
      <c r="FQ82" s="555"/>
      <c r="FR82" s="555"/>
      <c r="FS82" s="555"/>
      <c r="FT82" s="555"/>
      <c r="FU82" s="555"/>
      <c r="FV82" s="555"/>
      <c r="FW82" s="555"/>
      <c r="FX82" s="555"/>
      <c r="FY82" s="555"/>
      <c r="FZ82" s="555"/>
      <c r="GA82" s="555"/>
      <c r="GB82" s="555"/>
      <c r="GC82" s="555"/>
      <c r="GD82" s="555"/>
      <c r="GE82" s="555"/>
      <c r="GF82" s="555"/>
      <c r="GG82" s="555"/>
      <c r="GH82" s="555"/>
      <c r="GI82" s="555"/>
      <c r="GJ82" s="555"/>
      <c r="GK82" s="555"/>
      <c r="GL82" s="555"/>
      <c r="GM82" s="555"/>
      <c r="GN82" s="555"/>
      <c r="GO82" s="555"/>
      <c r="GP82" s="555"/>
      <c r="GQ82" s="555"/>
      <c r="GR82" s="555"/>
      <c r="GS82" s="555"/>
      <c r="GT82" s="555"/>
      <c r="GU82" s="555"/>
      <c r="GV82" s="555"/>
      <c r="GW82" s="555"/>
      <c r="GX82" s="555"/>
      <c r="GY82" s="555"/>
      <c r="GZ82" s="555"/>
      <c r="HA82" s="555"/>
      <c r="HB82" s="555"/>
      <c r="HC82" s="555"/>
      <c r="HD82" s="555"/>
      <c r="HE82" s="555"/>
      <c r="HF82" s="555"/>
      <c r="HG82" s="555"/>
      <c r="HH82" s="555"/>
      <c r="HI82" s="555"/>
      <c r="HJ82" s="555"/>
      <c r="HK82" s="555"/>
      <c r="HL82" s="555"/>
      <c r="HM82" s="555"/>
      <c r="HN82" s="555"/>
      <c r="HO82" s="555"/>
      <c r="HP82" s="555"/>
      <c r="HQ82" s="555"/>
      <c r="HR82" s="555"/>
      <c r="HS82" s="555"/>
      <c r="HT82" s="555"/>
      <c r="HU82" s="555"/>
      <c r="HV82" s="555"/>
      <c r="HW82" s="555"/>
      <c r="HX82" s="555"/>
      <c r="HY82" s="555"/>
      <c r="HZ82" s="555"/>
      <c r="IA82" s="555"/>
      <c r="IB82" s="555"/>
      <c r="IC82" s="555"/>
      <c r="ID82" s="555"/>
      <c r="IE82" s="555"/>
      <c r="IF82" s="555"/>
      <c r="IG82" s="555"/>
      <c r="IH82" s="555"/>
      <c r="II82" s="555"/>
      <c r="IJ82" s="555"/>
      <c r="IK82" s="555"/>
      <c r="IL82" s="555"/>
      <c r="IM82" s="555"/>
      <c r="IN82" s="555"/>
      <c r="IO82" s="555"/>
      <c r="IP82" s="555"/>
      <c r="IQ82" s="555"/>
      <c r="IR82" s="555"/>
      <c r="IS82" s="555"/>
      <c r="IT82" s="555"/>
      <c r="IU82" s="555"/>
      <c r="IV82" s="555"/>
    </row>
    <row r="83" spans="1:256" s="35" customFormat="1" ht="18.75" customHeight="1">
      <c r="A83" s="359"/>
      <c r="B83" s="1154"/>
      <c r="C83" s="1163"/>
      <c r="D83" s="1145"/>
      <c r="E83" s="1145"/>
      <c r="F83" s="1148"/>
      <c r="G83" s="1151"/>
      <c r="H83" s="723" t="s">
        <v>706</v>
      </c>
      <c r="I83" s="566"/>
      <c r="J83" s="569"/>
      <c r="K83" s="569"/>
      <c r="L83" s="574"/>
      <c r="M83" s="566"/>
      <c r="N83" s="569"/>
      <c r="O83" s="573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  <c r="IV83" s="21"/>
    </row>
    <row r="84" spans="1:256" s="35" customFormat="1" ht="18.75" customHeight="1">
      <c r="A84" s="359"/>
      <c r="B84" s="1154"/>
      <c r="C84" s="1163"/>
      <c r="D84" s="1145"/>
      <c r="E84" s="1145"/>
      <c r="F84" s="1148"/>
      <c r="G84" s="1151"/>
      <c r="H84" s="723" t="s">
        <v>23</v>
      </c>
      <c r="I84" s="566"/>
      <c r="J84" s="569"/>
      <c r="K84" s="569"/>
      <c r="L84" s="574"/>
      <c r="M84" s="566"/>
      <c r="N84" s="569"/>
      <c r="O84" s="573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  <c r="IV84" s="21"/>
    </row>
    <row r="85" spans="1:256" s="35" customFormat="1" ht="15" customHeight="1" thickBot="1">
      <c r="A85" s="359"/>
      <c r="B85" s="1155"/>
      <c r="C85" s="1164"/>
      <c r="D85" s="1146"/>
      <c r="E85" s="1146"/>
      <c r="F85" s="1149"/>
      <c r="G85" s="1152"/>
      <c r="H85" s="724" t="s">
        <v>569</v>
      </c>
      <c r="I85" s="566">
        <v>800</v>
      </c>
      <c r="J85" s="569">
        <v>0</v>
      </c>
      <c r="K85" s="569">
        <v>800</v>
      </c>
      <c r="L85" s="569">
        <v>800</v>
      </c>
      <c r="M85" s="566">
        <v>800</v>
      </c>
      <c r="N85" s="569"/>
      <c r="O85" s="573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  <c r="IV85" s="21"/>
    </row>
    <row r="86" spans="1:15" ht="21.75" customHeight="1">
      <c r="A86" s="359"/>
      <c r="B86" s="1159">
        <v>17</v>
      </c>
      <c r="C86" s="1129" t="s">
        <v>1002</v>
      </c>
      <c r="D86" s="1135">
        <v>2022</v>
      </c>
      <c r="E86" s="1135">
        <v>2022</v>
      </c>
      <c r="F86" s="1138">
        <v>170</v>
      </c>
      <c r="G86" s="1141">
        <v>0</v>
      </c>
      <c r="H86" s="861" t="s">
        <v>81</v>
      </c>
      <c r="I86" s="566">
        <v>170</v>
      </c>
      <c r="J86" s="569">
        <v>0</v>
      </c>
      <c r="K86" s="569">
        <v>170</v>
      </c>
      <c r="L86" s="569">
        <v>170</v>
      </c>
      <c r="M86" s="569">
        <v>170</v>
      </c>
      <c r="N86" s="569"/>
      <c r="O86" s="573"/>
    </row>
    <row r="87" spans="1:15" s="358" customFormat="1" ht="15" customHeight="1">
      <c r="A87" s="554"/>
      <c r="B87" s="1160"/>
      <c r="C87" s="1130"/>
      <c r="D87" s="1136"/>
      <c r="E87" s="1136"/>
      <c r="F87" s="1139"/>
      <c r="G87" s="1142"/>
      <c r="H87" s="723" t="s">
        <v>82</v>
      </c>
      <c r="I87" s="566"/>
      <c r="J87" s="569"/>
      <c r="K87" s="569"/>
      <c r="L87" s="569"/>
      <c r="M87" s="566"/>
      <c r="N87" s="569"/>
      <c r="O87" s="573"/>
    </row>
    <row r="88" spans="1:15" s="358" customFormat="1" ht="15" customHeight="1">
      <c r="A88" s="359"/>
      <c r="B88" s="1160"/>
      <c r="C88" s="1130"/>
      <c r="D88" s="1136"/>
      <c r="E88" s="1136"/>
      <c r="F88" s="1139"/>
      <c r="G88" s="1142"/>
      <c r="H88" s="723" t="s">
        <v>706</v>
      </c>
      <c r="I88" s="566"/>
      <c r="J88" s="569"/>
      <c r="K88" s="569"/>
      <c r="L88" s="574"/>
      <c r="M88" s="566"/>
      <c r="N88" s="569"/>
      <c r="O88" s="573"/>
    </row>
    <row r="89" spans="1:15" s="358" customFormat="1" ht="15" customHeight="1">
      <c r="A89" s="359"/>
      <c r="B89" s="1160"/>
      <c r="C89" s="1130"/>
      <c r="D89" s="1136"/>
      <c r="E89" s="1136"/>
      <c r="F89" s="1139"/>
      <c r="G89" s="1142"/>
      <c r="H89" s="723" t="s">
        <v>23</v>
      </c>
      <c r="I89" s="566">
        <v>170</v>
      </c>
      <c r="J89" s="569">
        <v>0</v>
      </c>
      <c r="K89" s="569">
        <v>170</v>
      </c>
      <c r="L89" s="569">
        <v>170</v>
      </c>
      <c r="M89" s="569">
        <v>170</v>
      </c>
      <c r="N89" s="569"/>
      <c r="O89" s="573"/>
    </row>
    <row r="90" spans="1:15" s="358" customFormat="1" ht="14.25" customHeight="1" thickBot="1">
      <c r="A90" s="359"/>
      <c r="B90" s="1160"/>
      <c r="C90" s="1130"/>
      <c r="D90" s="1136"/>
      <c r="E90" s="1136"/>
      <c r="F90" s="1139"/>
      <c r="G90" s="1142"/>
      <c r="H90" s="724" t="s">
        <v>569</v>
      </c>
      <c r="I90" s="566"/>
      <c r="J90" s="569"/>
      <c r="K90" s="569"/>
      <c r="L90" s="569"/>
      <c r="M90" s="569"/>
      <c r="N90" s="569"/>
      <c r="O90" s="567"/>
    </row>
    <row r="91" spans="1:15" s="358" customFormat="1" ht="15" customHeight="1" hidden="1" thickBot="1">
      <c r="A91" s="359"/>
      <c r="B91" s="1161"/>
      <c r="C91" s="1131"/>
      <c r="D91" s="1137"/>
      <c r="E91" s="1137"/>
      <c r="F91" s="1140"/>
      <c r="G91" s="1143"/>
      <c r="H91" s="862"/>
      <c r="I91" s="858"/>
      <c r="J91" s="859"/>
      <c r="K91" s="859"/>
      <c r="L91" s="859"/>
      <c r="M91" s="858"/>
      <c r="N91" s="576"/>
      <c r="O91" s="577"/>
    </row>
    <row r="92" spans="1:15" s="358" customFormat="1" ht="15" customHeight="1">
      <c r="A92" s="359"/>
      <c r="B92" s="1153">
        <v>18</v>
      </c>
      <c r="C92" s="1156" t="s">
        <v>1003</v>
      </c>
      <c r="D92" s="1144">
        <v>2022</v>
      </c>
      <c r="E92" s="1144">
        <v>2022</v>
      </c>
      <c r="F92" s="1147">
        <v>311</v>
      </c>
      <c r="G92" s="1150">
        <v>0</v>
      </c>
      <c r="H92" s="861" t="s">
        <v>81</v>
      </c>
      <c r="I92" s="566">
        <v>311</v>
      </c>
      <c r="J92" s="569">
        <v>0</v>
      </c>
      <c r="K92" s="569">
        <v>311</v>
      </c>
      <c r="L92" s="569">
        <v>311</v>
      </c>
      <c r="M92" s="569">
        <v>311</v>
      </c>
      <c r="N92" s="569"/>
      <c r="O92" s="573"/>
    </row>
    <row r="93" spans="1:15" s="358" customFormat="1" ht="15" customHeight="1">
      <c r="A93" s="554"/>
      <c r="B93" s="1154"/>
      <c r="C93" s="1157"/>
      <c r="D93" s="1145"/>
      <c r="E93" s="1145"/>
      <c r="F93" s="1148"/>
      <c r="G93" s="1151"/>
      <c r="H93" s="723" t="s">
        <v>82</v>
      </c>
      <c r="I93" s="566"/>
      <c r="J93" s="569"/>
      <c r="K93" s="569"/>
      <c r="L93" s="569"/>
      <c r="M93" s="566"/>
      <c r="N93" s="569"/>
      <c r="O93" s="573"/>
    </row>
    <row r="94" spans="1:15" s="358" customFormat="1" ht="15" customHeight="1">
      <c r="A94" s="359"/>
      <c r="B94" s="1154"/>
      <c r="C94" s="1157"/>
      <c r="D94" s="1145"/>
      <c r="E94" s="1145"/>
      <c r="F94" s="1148"/>
      <c r="G94" s="1151"/>
      <c r="H94" s="723" t="s">
        <v>706</v>
      </c>
      <c r="I94" s="566"/>
      <c r="J94" s="569"/>
      <c r="K94" s="569"/>
      <c r="L94" s="574"/>
      <c r="M94" s="566"/>
      <c r="N94" s="569"/>
      <c r="O94" s="573"/>
    </row>
    <row r="95" spans="1:15" s="358" customFormat="1" ht="15" customHeight="1">
      <c r="A95" s="359"/>
      <c r="B95" s="1154"/>
      <c r="C95" s="1157"/>
      <c r="D95" s="1145"/>
      <c r="E95" s="1145"/>
      <c r="F95" s="1148"/>
      <c r="G95" s="1151"/>
      <c r="H95" s="723" t="s">
        <v>23</v>
      </c>
      <c r="I95" s="566"/>
      <c r="J95" s="569"/>
      <c r="K95" s="569"/>
      <c r="L95" s="569"/>
      <c r="M95" s="569"/>
      <c r="N95" s="569"/>
      <c r="O95" s="573"/>
    </row>
    <row r="96" spans="1:15" s="358" customFormat="1" ht="15" customHeight="1" thickBot="1">
      <c r="A96" s="359"/>
      <c r="B96" s="1155"/>
      <c r="C96" s="1158"/>
      <c r="D96" s="1146"/>
      <c r="E96" s="1146"/>
      <c r="F96" s="1149"/>
      <c r="G96" s="1152"/>
      <c r="H96" s="724" t="s">
        <v>569</v>
      </c>
      <c r="I96" s="566">
        <v>311</v>
      </c>
      <c r="J96" s="569">
        <v>0</v>
      </c>
      <c r="K96" s="569">
        <v>311</v>
      </c>
      <c r="L96" s="569">
        <v>311</v>
      </c>
      <c r="M96" s="569">
        <v>311</v>
      </c>
      <c r="N96" s="576"/>
      <c r="O96" s="577"/>
    </row>
    <row r="97" spans="1:15" s="358" customFormat="1" ht="15" customHeight="1">
      <c r="A97" s="359"/>
      <c r="B97" s="1126">
        <v>19</v>
      </c>
      <c r="C97" s="1129" t="s">
        <v>1004</v>
      </c>
      <c r="D97" s="1132">
        <v>2022</v>
      </c>
      <c r="E97" s="1135">
        <v>2022</v>
      </c>
      <c r="F97" s="1138">
        <v>990</v>
      </c>
      <c r="G97" s="1124">
        <v>0</v>
      </c>
      <c r="H97" s="861" t="s">
        <v>81</v>
      </c>
      <c r="I97" s="566">
        <v>990</v>
      </c>
      <c r="J97" s="569">
        <v>0</v>
      </c>
      <c r="K97" s="569">
        <v>990</v>
      </c>
      <c r="L97" s="569">
        <v>990</v>
      </c>
      <c r="M97" s="569">
        <v>990</v>
      </c>
      <c r="N97" s="569"/>
      <c r="O97" s="573"/>
    </row>
    <row r="98" spans="1:15" s="358" customFormat="1" ht="15" customHeight="1">
      <c r="A98" s="554"/>
      <c r="B98" s="1127"/>
      <c r="C98" s="1130"/>
      <c r="D98" s="1133"/>
      <c r="E98" s="1136"/>
      <c r="F98" s="1139"/>
      <c r="G98" s="1125"/>
      <c r="H98" s="723" t="s">
        <v>82</v>
      </c>
      <c r="I98" s="566"/>
      <c r="J98" s="569"/>
      <c r="K98" s="569"/>
      <c r="L98" s="569"/>
      <c r="M98" s="566"/>
      <c r="N98" s="569"/>
      <c r="O98" s="573"/>
    </row>
    <row r="99" spans="1:15" s="358" customFormat="1" ht="15" customHeight="1">
      <c r="A99" s="359"/>
      <c r="B99" s="1127"/>
      <c r="C99" s="1130"/>
      <c r="D99" s="1133"/>
      <c r="E99" s="1136"/>
      <c r="F99" s="1139"/>
      <c r="G99" s="1125"/>
      <c r="H99" s="723" t="s">
        <v>706</v>
      </c>
      <c r="I99" s="566"/>
      <c r="J99" s="569"/>
      <c r="K99" s="569"/>
      <c r="L99" s="574"/>
      <c r="M99" s="566"/>
      <c r="N99" s="569"/>
      <c r="O99" s="573"/>
    </row>
    <row r="100" spans="1:15" s="358" customFormat="1" ht="15" customHeight="1">
      <c r="A100" s="359"/>
      <c r="B100" s="1127"/>
      <c r="C100" s="1130"/>
      <c r="D100" s="1133"/>
      <c r="E100" s="1136"/>
      <c r="F100" s="1139"/>
      <c r="G100" s="1125"/>
      <c r="H100" s="723" t="s">
        <v>23</v>
      </c>
      <c r="I100" s="566"/>
      <c r="J100" s="569"/>
      <c r="K100" s="569"/>
      <c r="L100" s="569"/>
      <c r="M100" s="569"/>
      <c r="N100" s="569"/>
      <c r="O100" s="573"/>
    </row>
    <row r="101" spans="1:15" s="358" customFormat="1" ht="15" customHeight="1" thickBot="1">
      <c r="A101" s="359"/>
      <c r="B101" s="1128"/>
      <c r="C101" s="1131"/>
      <c r="D101" s="1134"/>
      <c r="E101" s="1137"/>
      <c r="F101" s="1140"/>
      <c r="G101" s="860"/>
      <c r="H101" s="724" t="s">
        <v>569</v>
      </c>
      <c r="I101" s="566">
        <v>990</v>
      </c>
      <c r="J101" s="569">
        <v>0</v>
      </c>
      <c r="K101" s="569">
        <v>990</v>
      </c>
      <c r="L101" s="569">
        <v>990</v>
      </c>
      <c r="M101" s="569">
        <v>990</v>
      </c>
      <c r="N101" s="576"/>
      <c r="O101" s="577"/>
    </row>
    <row r="102" spans="1:15" s="358" customFormat="1" ht="15" customHeight="1">
      <c r="A102" s="359"/>
      <c r="B102" s="1126">
        <v>20</v>
      </c>
      <c r="C102" s="1129" t="s">
        <v>1071</v>
      </c>
      <c r="D102" s="1132">
        <v>2022</v>
      </c>
      <c r="E102" s="1135">
        <v>2022</v>
      </c>
      <c r="F102" s="1138">
        <v>4300</v>
      </c>
      <c r="G102" s="1124">
        <v>0</v>
      </c>
      <c r="H102" s="861" t="s">
        <v>81</v>
      </c>
      <c r="I102" s="566">
        <v>4300</v>
      </c>
      <c r="J102" s="569">
        <v>0</v>
      </c>
      <c r="K102" s="569">
        <v>0</v>
      </c>
      <c r="L102" s="569">
        <v>0</v>
      </c>
      <c r="M102" s="569">
        <v>4300</v>
      </c>
      <c r="N102" s="569"/>
      <c r="O102" s="573"/>
    </row>
    <row r="103" spans="1:15" s="358" customFormat="1" ht="15" customHeight="1">
      <c r="A103" s="554"/>
      <c r="B103" s="1127"/>
      <c r="C103" s="1130"/>
      <c r="D103" s="1133"/>
      <c r="E103" s="1136"/>
      <c r="F103" s="1139"/>
      <c r="G103" s="1125"/>
      <c r="H103" s="723" t="s">
        <v>82</v>
      </c>
      <c r="I103" s="566"/>
      <c r="J103" s="569"/>
      <c r="K103" s="569"/>
      <c r="L103" s="569"/>
      <c r="M103" s="566"/>
      <c r="N103" s="569"/>
      <c r="O103" s="573"/>
    </row>
    <row r="104" spans="1:15" s="358" customFormat="1" ht="15" customHeight="1">
      <c r="A104" s="359"/>
      <c r="B104" s="1127"/>
      <c r="C104" s="1130"/>
      <c r="D104" s="1133"/>
      <c r="E104" s="1136"/>
      <c r="F104" s="1139"/>
      <c r="G104" s="1125"/>
      <c r="H104" s="723" t="s">
        <v>706</v>
      </c>
      <c r="I104" s="566"/>
      <c r="J104" s="569"/>
      <c r="K104" s="569"/>
      <c r="L104" s="574"/>
      <c r="M104" s="566"/>
      <c r="N104" s="569"/>
      <c r="O104" s="573"/>
    </row>
    <row r="105" spans="1:15" s="358" customFormat="1" ht="15" customHeight="1">
      <c r="A105" s="359"/>
      <c r="B105" s="1127"/>
      <c r="C105" s="1130"/>
      <c r="D105" s="1133"/>
      <c r="E105" s="1136"/>
      <c r="F105" s="1139"/>
      <c r="G105" s="1125"/>
      <c r="H105" s="723" t="s">
        <v>23</v>
      </c>
      <c r="I105" s="566"/>
      <c r="J105" s="569"/>
      <c r="K105" s="569"/>
      <c r="L105" s="569"/>
      <c r="M105" s="569"/>
      <c r="N105" s="569"/>
      <c r="O105" s="573"/>
    </row>
    <row r="106" spans="1:15" s="358" customFormat="1" ht="15" customHeight="1" thickBot="1">
      <c r="A106" s="359"/>
      <c r="B106" s="1128"/>
      <c r="C106" s="1131"/>
      <c r="D106" s="1134"/>
      <c r="E106" s="1137"/>
      <c r="F106" s="1140"/>
      <c r="G106" s="860"/>
      <c r="H106" s="724" t="s">
        <v>569</v>
      </c>
      <c r="I106" s="566">
        <v>4300</v>
      </c>
      <c r="J106" s="569">
        <v>0</v>
      </c>
      <c r="K106" s="569">
        <v>0</v>
      </c>
      <c r="L106" s="569">
        <v>0</v>
      </c>
      <c r="M106" s="569">
        <v>4300</v>
      </c>
      <c r="N106" s="576"/>
      <c r="O106" s="577"/>
    </row>
    <row r="107" spans="1:15" s="358" customFormat="1" ht="15" customHeight="1">
      <c r="A107" s="359"/>
      <c r="B107" s="1126">
        <v>21</v>
      </c>
      <c r="C107" s="1129" t="s">
        <v>1072</v>
      </c>
      <c r="D107" s="1132">
        <v>2022</v>
      </c>
      <c r="E107" s="1135">
        <v>2022</v>
      </c>
      <c r="F107" s="1138">
        <v>340</v>
      </c>
      <c r="G107" s="1124">
        <v>0</v>
      </c>
      <c r="H107" s="861" t="s">
        <v>81</v>
      </c>
      <c r="I107" s="566">
        <v>340</v>
      </c>
      <c r="J107" s="569">
        <v>0</v>
      </c>
      <c r="K107" s="569">
        <v>0</v>
      </c>
      <c r="L107" s="569">
        <v>0</v>
      </c>
      <c r="M107" s="569">
        <v>340</v>
      </c>
      <c r="N107" s="569"/>
      <c r="O107" s="573"/>
    </row>
    <row r="108" spans="1:15" s="358" customFormat="1" ht="15" customHeight="1">
      <c r="A108" s="554"/>
      <c r="B108" s="1127"/>
      <c r="C108" s="1130"/>
      <c r="D108" s="1133"/>
      <c r="E108" s="1136"/>
      <c r="F108" s="1139"/>
      <c r="G108" s="1125"/>
      <c r="H108" s="723" t="s">
        <v>82</v>
      </c>
      <c r="I108" s="566"/>
      <c r="J108" s="569"/>
      <c r="K108" s="569"/>
      <c r="L108" s="569"/>
      <c r="M108" s="566"/>
      <c r="N108" s="569"/>
      <c r="O108" s="573"/>
    </row>
    <row r="109" spans="1:15" s="358" customFormat="1" ht="15" customHeight="1">
      <c r="A109" s="359"/>
      <c r="B109" s="1127"/>
      <c r="C109" s="1130"/>
      <c r="D109" s="1133"/>
      <c r="E109" s="1136"/>
      <c r="F109" s="1139"/>
      <c r="G109" s="1125"/>
      <c r="H109" s="723" t="s">
        <v>706</v>
      </c>
      <c r="I109" s="566"/>
      <c r="J109" s="569"/>
      <c r="K109" s="569"/>
      <c r="L109" s="574"/>
      <c r="M109" s="566"/>
      <c r="N109" s="569"/>
      <c r="O109" s="573"/>
    </row>
    <row r="110" spans="1:15" s="358" customFormat="1" ht="15" customHeight="1">
      <c r="A110" s="359"/>
      <c r="B110" s="1127"/>
      <c r="C110" s="1130"/>
      <c r="D110" s="1133"/>
      <c r="E110" s="1136"/>
      <c r="F110" s="1139"/>
      <c r="G110" s="1125"/>
      <c r="H110" s="723" t="s">
        <v>23</v>
      </c>
      <c r="I110" s="566"/>
      <c r="J110" s="569"/>
      <c r="K110" s="569"/>
      <c r="L110" s="569"/>
      <c r="M110" s="569"/>
      <c r="N110" s="569"/>
      <c r="O110" s="573"/>
    </row>
    <row r="111" spans="1:15" s="358" customFormat="1" ht="15" customHeight="1" thickBot="1">
      <c r="A111" s="359"/>
      <c r="B111" s="1128"/>
      <c r="C111" s="1131"/>
      <c r="D111" s="1134"/>
      <c r="E111" s="1137"/>
      <c r="F111" s="1140"/>
      <c r="G111" s="860"/>
      <c r="H111" s="724" t="s">
        <v>569</v>
      </c>
      <c r="I111" s="566">
        <v>340</v>
      </c>
      <c r="J111" s="569">
        <v>0</v>
      </c>
      <c r="K111" s="569">
        <v>0</v>
      </c>
      <c r="L111" s="569">
        <v>0</v>
      </c>
      <c r="M111" s="569">
        <v>340</v>
      </c>
      <c r="N111" s="576"/>
      <c r="O111" s="577"/>
    </row>
    <row r="112" spans="1:15" s="358" customFormat="1" ht="27" customHeight="1" thickBot="1">
      <c r="A112" s="359"/>
      <c r="B112" s="1183" t="s">
        <v>748</v>
      </c>
      <c r="C112" s="1184"/>
      <c r="D112" s="1184"/>
      <c r="E112" s="1185"/>
      <c r="F112" s="863">
        <f>F6+F11+F16+F21+F26+F31+F36+F41+F46+F51+F56+F61+F66+F71+F76+F81+F86+F92+F97+F102+F107</f>
        <v>35930</v>
      </c>
      <c r="G112" s="863">
        <f>G6+G11+G16+G21+G26+G31+G36+G41+G46+G51+G56+G61+G66+G71+G76+G81+G86+G92+G97+G102+G107</f>
        <v>15659</v>
      </c>
      <c r="H112" s="863"/>
      <c r="I112" s="578">
        <f>I10+I15+I20+I25+I30+I35+I40+I45+I50+I55+I60+I65+I70+I75+I80+I85+I89+I96+I101+I106+I111</f>
        <v>19311</v>
      </c>
      <c r="J112" s="578">
        <f>J10+J15+J20+J25+J30+J35+J40+J45+J50+J55+J60+J65+J70+J75+J80+J85+J89+J96+J101+J106+J111</f>
        <v>1120</v>
      </c>
      <c r="K112" s="578">
        <f>K10+K15+K20+K25+K30+K35+K40+K45+K50+K55+K60+K65+K70+K75+K80+K85+K89+K96+K101+K106+K111</f>
        <v>9451</v>
      </c>
      <c r="L112" s="578">
        <f>L10+L15+L20+L25+L30+L35+L40+L45+L50+L55+L60+L65+L70+L75+L80+L85+L89+L96+L101+L106+L111</f>
        <v>12371</v>
      </c>
      <c r="M112" s="578">
        <f>M10+M15+M20+M25+M30+M35+M40+M45+M50+M55+M60+M65+M70+M75+M80+M85+M89+M96+M101+M106+M111</f>
        <v>19311</v>
      </c>
      <c r="N112" s="579"/>
      <c r="O112" s="702"/>
    </row>
    <row r="113" spans="2:15" s="358" customFormat="1" ht="15" customHeight="1">
      <c r="B113" s="725"/>
      <c r="C113" s="725"/>
      <c r="D113" s="726"/>
      <c r="E113" s="726"/>
      <c r="F113" s="727"/>
      <c r="G113" s="727"/>
      <c r="H113" s="726"/>
      <c r="I113" s="726"/>
      <c r="J113" s="726"/>
      <c r="K113" s="726"/>
      <c r="L113" s="726"/>
      <c r="M113" s="726"/>
      <c r="N113" s="726"/>
      <c r="O113" s="726"/>
    </row>
    <row r="114" s="358" customFormat="1" ht="15" customHeight="1"/>
    <row r="115" s="358" customFormat="1" ht="15" customHeight="1"/>
    <row r="116" s="358" customFormat="1" ht="15" customHeight="1"/>
    <row r="117" s="358" customFormat="1" ht="15" customHeight="1"/>
    <row r="118" s="358" customFormat="1" ht="15" customHeight="1"/>
    <row r="119" s="358" customFormat="1" ht="15" customHeight="1"/>
    <row r="120" s="358" customFormat="1" ht="15" customHeight="1"/>
    <row r="121" s="358" customFormat="1" ht="15" customHeight="1"/>
    <row r="122" s="358" customFormat="1" ht="15" customHeight="1"/>
    <row r="123" s="358" customFormat="1" ht="15" customHeight="1"/>
    <row r="124" s="358" customFormat="1" ht="15" customHeight="1"/>
    <row r="125" s="358" customFormat="1" ht="15" customHeight="1"/>
    <row r="126" s="358" customFormat="1" ht="15" customHeight="1"/>
    <row r="127" s="358" customFormat="1" ht="15" customHeight="1"/>
    <row r="128" s="358" customFormat="1" ht="15" customHeight="1"/>
    <row r="129" s="358" customFormat="1" ht="15" customHeight="1"/>
    <row r="130" s="358" customFormat="1" ht="15" customHeight="1"/>
    <row r="131" s="358" customFormat="1" ht="15" customHeight="1"/>
    <row r="132" s="358" customFormat="1" ht="15" customHeight="1"/>
    <row r="133" s="358" customFormat="1" ht="15" customHeight="1"/>
    <row r="134" s="358" customFormat="1" ht="15" customHeight="1"/>
    <row r="135" s="358" customFormat="1" ht="15" customHeight="1"/>
    <row r="136" s="358" customFormat="1" ht="15" customHeight="1"/>
    <row r="137" s="358" customFormat="1" ht="15" customHeight="1"/>
    <row r="138" s="358" customFormat="1" ht="15" customHeight="1"/>
    <row r="139" s="358" customFormat="1" ht="15" customHeight="1"/>
    <row r="140" s="358" customFormat="1" ht="15" customHeight="1"/>
    <row r="141" s="358" customFormat="1" ht="15" customHeight="1"/>
    <row r="142" s="358" customFormat="1" ht="15" customHeight="1"/>
    <row r="143" s="358" customFormat="1" ht="15" customHeight="1"/>
    <row r="144" s="358" customFormat="1" ht="15" customHeight="1"/>
    <row r="145" s="358" customFormat="1" ht="15" customHeight="1"/>
    <row r="146" s="358" customFormat="1" ht="15" customHeight="1"/>
    <row r="147" s="358" customFormat="1" ht="15" customHeight="1"/>
    <row r="148" s="358" customFormat="1" ht="15" customHeight="1"/>
    <row r="149" s="358" customFormat="1" ht="15" customHeight="1"/>
    <row r="150" s="358" customFormat="1" ht="15" customHeight="1"/>
    <row r="151" s="358" customFormat="1" ht="15" customHeight="1"/>
    <row r="152" s="358" customFormat="1" ht="19.5" customHeight="1"/>
    <row r="153" spans="1:15" ht="19.5" customHeight="1">
      <c r="A153" s="358"/>
      <c r="B153" s="358"/>
      <c r="C153" s="358"/>
      <c r="D153" s="358"/>
      <c r="E153" s="358"/>
      <c r="F153" s="358"/>
      <c r="G153" s="358"/>
      <c r="H153" s="358"/>
      <c r="I153" s="358"/>
      <c r="J153" s="358"/>
      <c r="K153" s="358"/>
      <c r="L153" s="358"/>
      <c r="M153" s="358"/>
      <c r="N153" s="358"/>
      <c r="O153" s="358"/>
    </row>
    <row r="154" spans="1:15" ht="14.25">
      <c r="A154" s="358"/>
      <c r="B154" s="358"/>
      <c r="C154" s="358"/>
      <c r="D154" s="358"/>
      <c r="E154" s="358"/>
      <c r="F154" s="358"/>
      <c r="G154" s="358"/>
      <c r="H154" s="358"/>
      <c r="I154" s="358"/>
      <c r="J154" s="358"/>
      <c r="K154" s="358"/>
      <c r="L154" s="358"/>
      <c r="M154" s="358"/>
      <c r="N154" s="358"/>
      <c r="O154" s="358"/>
    </row>
    <row r="155" spans="1:15" ht="14.25">
      <c r="A155" s="358"/>
      <c r="B155" s="358"/>
      <c r="C155" s="358"/>
      <c r="D155" s="358"/>
      <c r="E155" s="358"/>
      <c r="F155" s="358"/>
      <c r="G155" s="358"/>
      <c r="H155" s="358"/>
      <c r="I155" s="358"/>
      <c r="J155" s="358"/>
      <c r="K155" s="358"/>
      <c r="L155" s="358"/>
      <c r="M155" s="358"/>
      <c r="N155" s="358"/>
      <c r="O155" s="358"/>
    </row>
    <row r="156" spans="1:15" ht="14.25">
      <c r="A156" s="358"/>
      <c r="B156" s="358"/>
      <c r="C156" s="358"/>
      <c r="D156" s="358"/>
      <c r="E156" s="358"/>
      <c r="F156" s="358"/>
      <c r="G156" s="358"/>
      <c r="H156" s="358"/>
      <c r="I156" s="358"/>
      <c r="J156" s="358"/>
      <c r="K156" s="358"/>
      <c r="L156" s="358"/>
      <c r="M156" s="358"/>
      <c r="N156" s="358"/>
      <c r="O156" s="358"/>
    </row>
    <row r="157" spans="1:15" ht="14.25">
      <c r="A157" s="358"/>
      <c r="B157" s="358"/>
      <c r="C157" s="358"/>
      <c r="D157" s="358"/>
      <c r="E157" s="358"/>
      <c r="F157" s="358"/>
      <c r="G157" s="358"/>
      <c r="H157" s="358"/>
      <c r="I157" s="358"/>
      <c r="J157" s="358"/>
      <c r="K157" s="358"/>
      <c r="L157" s="358"/>
      <c r="M157" s="358"/>
      <c r="N157" s="358"/>
      <c r="O157" s="358"/>
    </row>
    <row r="158" spans="1:15" ht="14.25">
      <c r="A158" s="358"/>
      <c r="B158" s="358"/>
      <c r="C158" s="358"/>
      <c r="D158" s="358"/>
      <c r="E158" s="358"/>
      <c r="F158" s="358"/>
      <c r="G158" s="358"/>
      <c r="H158" s="358"/>
      <c r="I158" s="358"/>
      <c r="J158" s="358"/>
      <c r="K158" s="358"/>
      <c r="L158" s="358"/>
      <c r="M158" s="358"/>
      <c r="N158" s="358"/>
      <c r="O158" s="358"/>
    </row>
    <row r="159" spans="1:15" ht="14.25">
      <c r="A159" s="358"/>
      <c r="B159" s="358"/>
      <c r="C159" s="358"/>
      <c r="D159" s="358"/>
      <c r="E159" s="358"/>
      <c r="F159" s="358"/>
      <c r="G159" s="358"/>
      <c r="H159" s="358"/>
      <c r="I159" s="358"/>
      <c r="J159" s="358"/>
      <c r="K159" s="358"/>
      <c r="L159" s="358"/>
      <c r="M159" s="358"/>
      <c r="N159" s="358"/>
      <c r="O159" s="358"/>
    </row>
    <row r="160" spans="1:15" ht="14.25">
      <c r="A160" s="358"/>
      <c r="B160" s="358"/>
      <c r="C160" s="358"/>
      <c r="D160" s="358"/>
      <c r="E160" s="358"/>
      <c r="F160" s="358"/>
      <c r="G160" s="358"/>
      <c r="H160" s="358"/>
      <c r="I160" s="358"/>
      <c r="J160" s="358"/>
      <c r="K160" s="358"/>
      <c r="L160" s="358"/>
      <c r="M160" s="358"/>
      <c r="N160" s="358"/>
      <c r="O160" s="358"/>
    </row>
    <row r="161" spans="1:15" ht="14.25">
      <c r="A161" s="358"/>
      <c r="B161" s="358"/>
      <c r="C161" s="358"/>
      <c r="D161" s="358"/>
      <c r="E161" s="358"/>
      <c r="F161" s="358"/>
      <c r="G161" s="358"/>
      <c r="H161" s="358"/>
      <c r="I161" s="358"/>
      <c r="J161" s="358"/>
      <c r="K161" s="358"/>
      <c r="L161" s="358"/>
      <c r="M161" s="358"/>
      <c r="N161" s="358"/>
      <c r="O161" s="358"/>
    </row>
    <row r="162" spans="1:15" ht="14.25">
      <c r="A162" s="358"/>
      <c r="B162" s="358"/>
      <c r="C162" s="358"/>
      <c r="D162" s="358"/>
      <c r="E162" s="358"/>
      <c r="F162" s="358"/>
      <c r="G162" s="358"/>
      <c r="H162" s="358"/>
      <c r="I162" s="358"/>
      <c r="J162" s="358"/>
      <c r="K162" s="358"/>
      <c r="L162" s="358"/>
      <c r="M162" s="358"/>
      <c r="N162" s="358"/>
      <c r="O162" s="358"/>
    </row>
    <row r="163" spans="1:15" ht="14.25">
      <c r="A163" s="358"/>
      <c r="B163" s="358"/>
      <c r="C163" s="358"/>
      <c r="D163" s="358"/>
      <c r="E163" s="358"/>
      <c r="F163" s="358"/>
      <c r="G163" s="358"/>
      <c r="H163" s="358"/>
      <c r="I163" s="358"/>
      <c r="J163" s="358"/>
      <c r="K163" s="358"/>
      <c r="L163" s="358"/>
      <c r="M163" s="358"/>
      <c r="N163" s="358"/>
      <c r="O163" s="358"/>
    </row>
    <row r="164" spans="1:15" ht="14.25">
      <c r="A164" s="358"/>
      <c r="B164" s="358"/>
      <c r="C164" s="358"/>
      <c r="D164" s="358"/>
      <c r="E164" s="358"/>
      <c r="F164" s="358"/>
      <c r="G164" s="358"/>
      <c r="H164" s="358"/>
      <c r="I164" s="358"/>
      <c r="J164" s="358"/>
      <c r="K164" s="358"/>
      <c r="L164" s="358"/>
      <c r="M164" s="358"/>
      <c r="N164" s="358"/>
      <c r="O164" s="358"/>
    </row>
    <row r="165" spans="1:15" ht="14.25">
      <c r="A165" s="358"/>
      <c r="B165" s="358"/>
      <c r="C165" s="358"/>
      <c r="D165" s="358"/>
      <c r="E165" s="358"/>
      <c r="F165" s="358"/>
      <c r="G165" s="358"/>
      <c r="H165" s="358"/>
      <c r="I165" s="358"/>
      <c r="J165" s="358"/>
      <c r="K165" s="358"/>
      <c r="L165" s="358"/>
      <c r="M165" s="358"/>
      <c r="N165" s="358"/>
      <c r="O165" s="358"/>
    </row>
    <row r="166" spans="1:15" ht="14.25">
      <c r="A166" s="358"/>
      <c r="B166" s="358"/>
      <c r="C166" s="358"/>
      <c r="D166" s="358"/>
      <c r="E166" s="358"/>
      <c r="F166" s="358"/>
      <c r="G166" s="358"/>
      <c r="H166" s="358"/>
      <c r="I166" s="358"/>
      <c r="J166" s="358"/>
      <c r="K166" s="358"/>
      <c r="L166" s="358"/>
      <c r="M166" s="358"/>
      <c r="N166" s="358"/>
      <c r="O166" s="358"/>
    </row>
    <row r="167" spans="1:15" ht="14.25">
      <c r="A167" s="358"/>
      <c r="B167" s="358"/>
      <c r="C167" s="358"/>
      <c r="D167" s="358"/>
      <c r="E167" s="358"/>
      <c r="F167" s="358"/>
      <c r="G167" s="358"/>
      <c r="H167" s="358"/>
      <c r="I167" s="358"/>
      <c r="J167" s="358"/>
      <c r="K167" s="358"/>
      <c r="L167" s="358"/>
      <c r="M167" s="358"/>
      <c r="N167" s="358"/>
      <c r="O167" s="358"/>
    </row>
  </sheetData>
  <sheetProtection/>
  <mergeCells count="136">
    <mergeCell ref="D71:D75"/>
    <mergeCell ref="E71:E75"/>
    <mergeCell ref="F71:F75"/>
    <mergeCell ref="G71:G75"/>
    <mergeCell ref="G36:G40"/>
    <mergeCell ref="F4:F5"/>
    <mergeCell ref="G4:G5"/>
    <mergeCell ref="G16:G20"/>
    <mergeCell ref="G21:G25"/>
    <mergeCell ref="E21:E25"/>
    <mergeCell ref="B11:B15"/>
    <mergeCell ref="C11:C15"/>
    <mergeCell ref="D11:D15"/>
    <mergeCell ref="B2:O2"/>
    <mergeCell ref="B4:B5"/>
    <mergeCell ref="C4:C5"/>
    <mergeCell ref="D4:D5"/>
    <mergeCell ref="E4:E5"/>
    <mergeCell ref="F11:F15"/>
    <mergeCell ref="G11:G15"/>
    <mergeCell ref="N4:N5"/>
    <mergeCell ref="O4:O5"/>
    <mergeCell ref="I4:I5"/>
    <mergeCell ref="J4:M4"/>
    <mergeCell ref="H4:H5"/>
    <mergeCell ref="E11:E15"/>
    <mergeCell ref="G31:G35"/>
    <mergeCell ref="F6:F10"/>
    <mergeCell ref="G6:G10"/>
    <mergeCell ref="E31:E35"/>
    <mergeCell ref="G26:G30"/>
    <mergeCell ref="F21:F25"/>
    <mergeCell ref="F31:F35"/>
    <mergeCell ref="F26:F30"/>
    <mergeCell ref="E26:E30"/>
    <mergeCell ref="F36:F40"/>
    <mergeCell ref="C36:C40"/>
    <mergeCell ref="E16:E20"/>
    <mergeCell ref="F16:F20"/>
    <mergeCell ref="D21:D25"/>
    <mergeCell ref="E36:E40"/>
    <mergeCell ref="D31:D35"/>
    <mergeCell ref="B112:E112"/>
    <mergeCell ref="B61:B65"/>
    <mergeCell ref="E41:E45"/>
    <mergeCell ref="D41:D45"/>
    <mergeCell ref="B16:B20"/>
    <mergeCell ref="C16:C20"/>
    <mergeCell ref="D16:D20"/>
    <mergeCell ref="D26:D30"/>
    <mergeCell ref="B71:B75"/>
    <mergeCell ref="C71:C75"/>
    <mergeCell ref="B6:B10"/>
    <mergeCell ref="B41:B45"/>
    <mergeCell ref="B46:B50"/>
    <mergeCell ref="B56:B60"/>
    <mergeCell ref="B51:B55"/>
    <mergeCell ref="D36:D40"/>
    <mergeCell ref="B21:B25"/>
    <mergeCell ref="C21:C25"/>
    <mergeCell ref="B26:B30"/>
    <mergeCell ref="B36:B40"/>
    <mergeCell ref="C6:C10"/>
    <mergeCell ref="C31:C35"/>
    <mergeCell ref="C26:C30"/>
    <mergeCell ref="C51:C55"/>
    <mergeCell ref="C56:C60"/>
    <mergeCell ref="C46:C50"/>
    <mergeCell ref="C41:C45"/>
    <mergeCell ref="G56:G60"/>
    <mergeCell ref="G46:G50"/>
    <mergeCell ref="G51:G55"/>
    <mergeCell ref="E51:E55"/>
    <mergeCell ref="F51:F55"/>
    <mergeCell ref="D46:D50"/>
    <mergeCell ref="D51:D55"/>
    <mergeCell ref="E46:E50"/>
    <mergeCell ref="F46:F50"/>
    <mergeCell ref="C61:C65"/>
    <mergeCell ref="G41:G45"/>
    <mergeCell ref="D61:D65"/>
    <mergeCell ref="E61:E65"/>
    <mergeCell ref="F61:F65"/>
    <mergeCell ref="G61:G65"/>
    <mergeCell ref="D56:D60"/>
    <mergeCell ref="F41:F45"/>
    <mergeCell ref="E56:E60"/>
    <mergeCell ref="F56:F60"/>
    <mergeCell ref="B66:B70"/>
    <mergeCell ref="C66:C70"/>
    <mergeCell ref="D66:D70"/>
    <mergeCell ref="E66:E70"/>
    <mergeCell ref="F66:F70"/>
    <mergeCell ref="G66:G70"/>
    <mergeCell ref="G76:G79"/>
    <mergeCell ref="B76:B80"/>
    <mergeCell ref="C76:C80"/>
    <mergeCell ref="D76:D80"/>
    <mergeCell ref="E76:E80"/>
    <mergeCell ref="F76:F80"/>
    <mergeCell ref="B86:B91"/>
    <mergeCell ref="C86:C91"/>
    <mergeCell ref="D81:D85"/>
    <mergeCell ref="E81:E85"/>
    <mergeCell ref="F81:F85"/>
    <mergeCell ref="G81:G85"/>
    <mergeCell ref="B81:B85"/>
    <mergeCell ref="C81:C85"/>
    <mergeCell ref="G92:G96"/>
    <mergeCell ref="F97:F101"/>
    <mergeCell ref="B97:B101"/>
    <mergeCell ref="C97:C101"/>
    <mergeCell ref="E97:E101"/>
    <mergeCell ref="D97:D101"/>
    <mergeCell ref="B92:B96"/>
    <mergeCell ref="C92:C96"/>
    <mergeCell ref="E102:E106"/>
    <mergeCell ref="F102:F106"/>
    <mergeCell ref="G97:G100"/>
    <mergeCell ref="D86:D91"/>
    <mergeCell ref="E86:E91"/>
    <mergeCell ref="F86:F91"/>
    <mergeCell ref="G86:G91"/>
    <mergeCell ref="D92:D96"/>
    <mergeCell ref="E92:E96"/>
    <mergeCell ref="F92:F96"/>
    <mergeCell ref="G102:G105"/>
    <mergeCell ref="B107:B111"/>
    <mergeCell ref="C107:C111"/>
    <mergeCell ref="D107:D111"/>
    <mergeCell ref="E107:E111"/>
    <mergeCell ref="F107:F111"/>
    <mergeCell ref="G107:G110"/>
    <mergeCell ref="B102:B106"/>
    <mergeCell ref="C102:C106"/>
    <mergeCell ref="D102:D106"/>
  </mergeCells>
  <conditionalFormatting sqref="N30:N35 N40:N65 N71:N75">
    <cfRule type="expression" priority="185" dxfId="0" stopIfTrue="1">
      <formula>'План инвестиција'!#REF!&gt;0</formula>
    </cfRule>
  </conditionalFormatting>
  <conditionalFormatting sqref="N11:N15">
    <cfRule type="expression" priority="217" dxfId="0" stopIfTrue="1">
      <formula>'План инвестиција'!#REF!&gt;0</formula>
    </cfRule>
  </conditionalFormatting>
  <conditionalFormatting sqref="O11:O15 O40:O65 O71:O75">
    <cfRule type="expression" priority="218" dxfId="0" stopIfTrue="1">
      <formula>'План инвестиција'!#REF!&gt;0</formula>
    </cfRule>
  </conditionalFormatting>
  <conditionalFormatting sqref="O11:O15 O40:O65 O71:O75">
    <cfRule type="expression" priority="219" dxfId="0" stopIfTrue="1">
      <formula>'План инвестиција'!#REF!&gt;0</formula>
    </cfRule>
  </conditionalFormatting>
  <conditionalFormatting sqref="N11:N15 N40:N65 N71:N75">
    <cfRule type="expression" priority="220" dxfId="0" stopIfTrue="1">
      <formula>'План инвестиција'!#REF!&gt;0</formula>
    </cfRule>
  </conditionalFormatting>
  <conditionalFormatting sqref="N16:N19">
    <cfRule type="expression" priority="209" dxfId="0" stopIfTrue="1">
      <formula>'План инвестиција'!#REF!&gt;0</formula>
    </cfRule>
  </conditionalFormatting>
  <conditionalFormatting sqref="O16:O19">
    <cfRule type="expression" priority="210" dxfId="0" stopIfTrue="1">
      <formula>'План инвестиција'!#REF!&gt;0</formula>
    </cfRule>
  </conditionalFormatting>
  <conditionalFormatting sqref="O16:O19">
    <cfRule type="expression" priority="211" dxfId="0" stopIfTrue="1">
      <formula>'План инвестиција'!#REF!&gt;0</formula>
    </cfRule>
  </conditionalFormatting>
  <conditionalFormatting sqref="N16:N19">
    <cfRule type="expression" priority="212" dxfId="0" stopIfTrue="1">
      <formula>'План инвестиција'!#REF!&gt;0</formula>
    </cfRule>
  </conditionalFormatting>
  <conditionalFormatting sqref="N21:N24">
    <cfRule type="expression" priority="205" dxfId="0" stopIfTrue="1">
      <formula>'План инвестиција'!#REF!&gt;0</formula>
    </cfRule>
  </conditionalFormatting>
  <conditionalFormatting sqref="O21:O24">
    <cfRule type="expression" priority="206" dxfId="0" stopIfTrue="1">
      <formula>'План инвестиција'!#REF!&gt;0</formula>
    </cfRule>
  </conditionalFormatting>
  <conditionalFormatting sqref="O21:O24">
    <cfRule type="expression" priority="207" dxfId="0" stopIfTrue="1">
      <formula>'План инвестиција'!#REF!&gt;0</formula>
    </cfRule>
  </conditionalFormatting>
  <conditionalFormatting sqref="N21:N24">
    <cfRule type="expression" priority="208" dxfId="0" stopIfTrue="1">
      <formula>'План инвестиција'!#REF!&gt;0</formula>
    </cfRule>
  </conditionalFormatting>
  <conditionalFormatting sqref="N26:N29">
    <cfRule type="expression" priority="201" dxfId="0" stopIfTrue="1">
      <formula>'План инвестиција'!#REF!&gt;0</formula>
    </cfRule>
  </conditionalFormatting>
  <conditionalFormatting sqref="O26:O29">
    <cfRule type="expression" priority="202" dxfId="0" stopIfTrue="1">
      <formula>'План инвестиција'!#REF!&gt;0</formula>
    </cfRule>
  </conditionalFormatting>
  <conditionalFormatting sqref="O26:O29">
    <cfRule type="expression" priority="203" dxfId="0" stopIfTrue="1">
      <formula>'План инвестиција'!#REF!&gt;0</formula>
    </cfRule>
  </conditionalFormatting>
  <conditionalFormatting sqref="N26:N29">
    <cfRule type="expression" priority="204" dxfId="0" stopIfTrue="1">
      <formula>'План инвестиција'!#REF!&gt;0</formula>
    </cfRule>
  </conditionalFormatting>
  <conditionalFormatting sqref="N20">
    <cfRule type="expression" priority="193" dxfId="0" stopIfTrue="1">
      <formula>'План инвестиција'!#REF!&gt;0</formula>
    </cfRule>
  </conditionalFormatting>
  <conditionalFormatting sqref="O20">
    <cfRule type="expression" priority="194" dxfId="0" stopIfTrue="1">
      <formula>'План инвестиција'!#REF!&gt;0</formula>
    </cfRule>
  </conditionalFormatting>
  <conditionalFormatting sqref="O20">
    <cfRule type="expression" priority="195" dxfId="0" stopIfTrue="1">
      <formula>'План инвестиција'!#REF!&gt;0</formula>
    </cfRule>
  </conditionalFormatting>
  <conditionalFormatting sqref="N20">
    <cfRule type="expression" priority="196" dxfId="0" stopIfTrue="1">
      <formula>'План инвестиција'!#REF!&gt;0</formula>
    </cfRule>
  </conditionalFormatting>
  <conditionalFormatting sqref="N25">
    <cfRule type="expression" priority="189" dxfId="0" stopIfTrue="1">
      <formula>'План инвестиција'!#REF!&gt;0</formula>
    </cfRule>
  </conditionalFormatting>
  <conditionalFormatting sqref="O25">
    <cfRule type="expression" priority="190" dxfId="0" stopIfTrue="1">
      <formula>'План инвестиција'!#REF!&gt;0</formula>
    </cfRule>
  </conditionalFormatting>
  <conditionalFormatting sqref="O25">
    <cfRule type="expression" priority="191" dxfId="0" stopIfTrue="1">
      <formula>'План инвестиција'!#REF!&gt;0</formula>
    </cfRule>
  </conditionalFormatting>
  <conditionalFormatting sqref="N25">
    <cfRule type="expression" priority="192" dxfId="0" stopIfTrue="1">
      <formula>'План инвестиција'!#REF!&gt;0</formula>
    </cfRule>
  </conditionalFormatting>
  <conditionalFormatting sqref="O30:O35">
    <cfRule type="expression" priority="186" dxfId="0" stopIfTrue="1">
      <formula>'План инвестиција'!#REF!&gt;0</formula>
    </cfRule>
  </conditionalFormatting>
  <conditionalFormatting sqref="O30:O35">
    <cfRule type="expression" priority="187" dxfId="0" stopIfTrue="1">
      <formula>'План инвестиција'!#REF!&gt;0</formula>
    </cfRule>
  </conditionalFormatting>
  <conditionalFormatting sqref="N30:N35">
    <cfRule type="expression" priority="188" dxfId="0" stopIfTrue="1">
      <formula>'План инвестиција'!#REF!&gt;0</formula>
    </cfRule>
  </conditionalFormatting>
  <conditionalFormatting sqref="N36:N39">
    <cfRule type="expression" priority="181" dxfId="0" stopIfTrue="1">
      <formula>'План инвестиција'!#REF!&gt;0</formula>
    </cfRule>
  </conditionalFormatting>
  <conditionalFormatting sqref="O36:O39">
    <cfRule type="expression" priority="182" dxfId="0" stopIfTrue="1">
      <formula>'План инвестиција'!#REF!&gt;0</formula>
    </cfRule>
  </conditionalFormatting>
  <conditionalFormatting sqref="O36:O39">
    <cfRule type="expression" priority="183" dxfId="0" stopIfTrue="1">
      <formula>'План инвестиција'!#REF!&gt;0</formula>
    </cfRule>
  </conditionalFormatting>
  <conditionalFormatting sqref="N36:N39">
    <cfRule type="expression" priority="184" dxfId="0" stopIfTrue="1">
      <formula>'План инвестиција'!#REF!&gt;0</formula>
    </cfRule>
  </conditionalFormatting>
  <conditionalFormatting sqref="N70">
    <cfRule type="expression" priority="73" dxfId="0" stopIfTrue="1">
      <formula>'План инвестиција'!#REF!&gt;0</formula>
    </cfRule>
  </conditionalFormatting>
  <conditionalFormatting sqref="N66:N69">
    <cfRule type="expression" priority="77" dxfId="0" stopIfTrue="1">
      <formula>'План инвестиција'!#REF!&gt;0</formula>
    </cfRule>
  </conditionalFormatting>
  <conditionalFormatting sqref="O66:O69">
    <cfRule type="expression" priority="78" dxfId="0" stopIfTrue="1">
      <formula>'План инвестиција'!#REF!&gt;0</formula>
    </cfRule>
  </conditionalFormatting>
  <conditionalFormatting sqref="O66:O69">
    <cfRule type="expression" priority="79" dxfId="0" stopIfTrue="1">
      <formula>'План инвестиција'!#REF!&gt;0</formula>
    </cfRule>
  </conditionalFormatting>
  <conditionalFormatting sqref="N66:N69">
    <cfRule type="expression" priority="80" dxfId="0" stopIfTrue="1">
      <formula>'План инвестиција'!#REF!&gt;0</formula>
    </cfRule>
  </conditionalFormatting>
  <conditionalFormatting sqref="O70">
    <cfRule type="expression" priority="74" dxfId="0" stopIfTrue="1">
      <formula>'План инвестиција'!#REF!&gt;0</formula>
    </cfRule>
  </conditionalFormatting>
  <conditionalFormatting sqref="O70">
    <cfRule type="expression" priority="75" dxfId="0" stopIfTrue="1">
      <formula>'План инвестиција'!#REF!&gt;0</formula>
    </cfRule>
  </conditionalFormatting>
  <conditionalFormatting sqref="N70">
    <cfRule type="expression" priority="76" dxfId="0" stopIfTrue="1">
      <formula>'План инвестиција'!#REF!&gt;0</formula>
    </cfRule>
  </conditionalFormatting>
  <conditionalFormatting sqref="N76:N80">
    <cfRule type="expression" priority="53" dxfId="0" stopIfTrue="1">
      <formula>'План инвестиција'!#REF!&gt;0</formula>
    </cfRule>
  </conditionalFormatting>
  <conditionalFormatting sqref="O76:O80">
    <cfRule type="expression" priority="54" dxfId="0" stopIfTrue="1">
      <formula>'План инвестиција'!#REF!&gt;0</formula>
    </cfRule>
  </conditionalFormatting>
  <conditionalFormatting sqref="O76:O80">
    <cfRule type="expression" priority="55" dxfId="0" stopIfTrue="1">
      <formula>'План инвестиција'!#REF!&gt;0</formula>
    </cfRule>
  </conditionalFormatting>
  <conditionalFormatting sqref="N76:N80">
    <cfRule type="expression" priority="56" dxfId="0" stopIfTrue="1">
      <formula>'План инвестиција'!#REF!&gt;0</formula>
    </cfRule>
  </conditionalFormatting>
  <conditionalFormatting sqref="N81:N85">
    <cfRule type="expression" priority="21" dxfId="0" stopIfTrue="1">
      <formula>'План инвестиција'!#REF!&gt;0</formula>
    </cfRule>
  </conditionalFormatting>
  <conditionalFormatting sqref="O81:O85">
    <cfRule type="expression" priority="22" dxfId="0" stopIfTrue="1">
      <formula>'План инвестиција'!#REF!&gt;0</formula>
    </cfRule>
  </conditionalFormatting>
  <conditionalFormatting sqref="O81:O85">
    <cfRule type="expression" priority="23" dxfId="0" stopIfTrue="1">
      <formula>'План инвестиција'!#REF!&gt;0</formula>
    </cfRule>
  </conditionalFormatting>
  <conditionalFormatting sqref="N81:N85">
    <cfRule type="expression" priority="24" dxfId="0" stopIfTrue="1">
      <formula>'План инвестиција'!#REF!&gt;0</formula>
    </cfRule>
  </conditionalFormatting>
  <conditionalFormatting sqref="N86:N91">
    <cfRule type="expression" priority="17" dxfId="0" stopIfTrue="1">
      <formula>'План инвестиција'!#REF!&gt;0</formula>
    </cfRule>
  </conditionalFormatting>
  <conditionalFormatting sqref="O86:O91">
    <cfRule type="expression" priority="18" dxfId="0" stopIfTrue="1">
      <formula>'План инвестиција'!#REF!&gt;0</formula>
    </cfRule>
  </conditionalFormatting>
  <conditionalFormatting sqref="O86:O91">
    <cfRule type="expression" priority="19" dxfId="0" stopIfTrue="1">
      <formula>'План инвестиција'!#REF!&gt;0</formula>
    </cfRule>
  </conditionalFormatting>
  <conditionalFormatting sqref="N86:N91">
    <cfRule type="expression" priority="20" dxfId="0" stopIfTrue="1">
      <formula>'План инвестиција'!#REF!&gt;0</formula>
    </cfRule>
  </conditionalFormatting>
  <conditionalFormatting sqref="N92:N96">
    <cfRule type="expression" priority="13" dxfId="0" stopIfTrue="1">
      <formula>'План инвестиција'!#REF!&gt;0</formula>
    </cfRule>
  </conditionalFormatting>
  <conditionalFormatting sqref="O92:O96">
    <cfRule type="expression" priority="14" dxfId="0" stopIfTrue="1">
      <formula>'План инвестиција'!#REF!&gt;0</formula>
    </cfRule>
  </conditionalFormatting>
  <conditionalFormatting sqref="O92:O96">
    <cfRule type="expression" priority="15" dxfId="0" stopIfTrue="1">
      <formula>'План инвестиција'!#REF!&gt;0</formula>
    </cfRule>
  </conditionalFormatting>
  <conditionalFormatting sqref="N92:N96">
    <cfRule type="expression" priority="16" dxfId="0" stopIfTrue="1">
      <formula>'План инвестиција'!#REF!&gt;0</formula>
    </cfRule>
  </conditionalFormatting>
  <conditionalFormatting sqref="N97:N101">
    <cfRule type="expression" priority="9" dxfId="0" stopIfTrue="1">
      <formula>'План инвестиција'!#REF!&gt;0</formula>
    </cfRule>
  </conditionalFormatting>
  <conditionalFormatting sqref="O97:O101">
    <cfRule type="expression" priority="10" dxfId="0" stopIfTrue="1">
      <formula>'План инвестиција'!#REF!&gt;0</formula>
    </cfRule>
  </conditionalFormatting>
  <conditionalFormatting sqref="O97:O101">
    <cfRule type="expression" priority="11" dxfId="0" stopIfTrue="1">
      <formula>'План инвестиција'!#REF!&gt;0</formula>
    </cfRule>
  </conditionalFormatting>
  <conditionalFormatting sqref="N97:N101">
    <cfRule type="expression" priority="12" dxfId="0" stopIfTrue="1">
      <formula>'План инвестиција'!#REF!&gt;0</formula>
    </cfRule>
  </conditionalFormatting>
  <conditionalFormatting sqref="N102:N106">
    <cfRule type="expression" priority="5" dxfId="0" stopIfTrue="1">
      <formula>'План инвестиција'!#REF!&gt;0</formula>
    </cfRule>
  </conditionalFormatting>
  <conditionalFormatting sqref="N107:N111">
    <cfRule type="expression" priority="1" dxfId="0" stopIfTrue="1">
      <formula>'План инвестиција'!#REF!&gt;0</formula>
    </cfRule>
  </conditionalFormatting>
  <conditionalFormatting sqref="O102:O106">
    <cfRule type="expression" priority="6" dxfId="0" stopIfTrue="1">
      <formula>'План инвестиција'!#REF!&gt;0</formula>
    </cfRule>
  </conditionalFormatting>
  <conditionalFormatting sqref="O102:O106">
    <cfRule type="expression" priority="7" dxfId="0" stopIfTrue="1">
      <formula>'План инвестиција'!#REF!&gt;0</formula>
    </cfRule>
  </conditionalFormatting>
  <conditionalFormatting sqref="N102:N106">
    <cfRule type="expression" priority="8" dxfId="0" stopIfTrue="1">
      <formula>'План инвестиција'!#REF!&gt;0</formula>
    </cfRule>
  </conditionalFormatting>
  <conditionalFormatting sqref="O107:O111">
    <cfRule type="expression" priority="2" dxfId="0" stopIfTrue="1">
      <formula>'План инвестиција'!#REF!&gt;0</formula>
    </cfRule>
  </conditionalFormatting>
  <conditionalFormatting sqref="O107:O111">
    <cfRule type="expression" priority="3" dxfId="0" stopIfTrue="1">
      <formula>'План инвестиција'!#REF!&gt;0</formula>
    </cfRule>
  </conditionalFormatting>
  <conditionalFormatting sqref="N107:N111">
    <cfRule type="expression" priority="4" dxfId="0" stopIfTrue="1">
      <formula>'План инвестиција'!#REF!&gt;0</formula>
    </cfRule>
  </conditionalFormatting>
  <printOptions/>
  <pageMargins left="0.35433070866141736" right="0" top="0.5905511811023623" bottom="0.1968503937007874" header="0.5118110236220472" footer="0.5118110236220472"/>
  <pageSetup horizontalDpi="600" verticalDpi="600" orientation="landscape" scale="4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R19"/>
  <sheetViews>
    <sheetView showGridLines="0" view="pageBreakPreview" zoomScaleSheetLayoutView="100" zoomScalePageLayoutView="0" workbookViewId="0" topLeftCell="A1">
      <selection activeCell="I3" sqref="I3"/>
    </sheetView>
  </sheetViews>
  <sheetFormatPr defaultColWidth="9.140625" defaultRowHeight="12.75"/>
  <cols>
    <col min="1" max="1" width="9.140625" style="1" customWidth="1"/>
    <col min="2" max="2" width="10.00390625" style="1" customWidth="1"/>
    <col min="3" max="3" width="27.7109375" style="1" customWidth="1"/>
    <col min="4" max="4" width="22.57421875" style="1" customWidth="1"/>
    <col min="5" max="5" width="25.28125" style="1" customWidth="1"/>
    <col min="6" max="6" width="26.00390625" style="1" customWidth="1"/>
    <col min="7" max="7" width="28.421875" style="1" customWidth="1"/>
    <col min="8" max="8" width="27.28125" style="1" customWidth="1"/>
    <col min="9" max="9" width="20.7109375" style="1" customWidth="1"/>
    <col min="10" max="10" width="29.8515625" style="1" customWidth="1"/>
    <col min="11" max="11" width="29.140625" style="1" customWidth="1"/>
    <col min="12" max="12" width="33.00390625" style="1" customWidth="1"/>
    <col min="13" max="13" width="29.8515625" style="1" customWidth="1"/>
    <col min="14" max="14" width="34.28125" style="1" customWidth="1"/>
    <col min="15" max="15" width="27.140625" style="1" customWidth="1"/>
    <col min="16" max="16" width="36.8515625" style="1" customWidth="1"/>
    <col min="17" max="16384" width="9.140625" style="1" customWidth="1"/>
  </cols>
  <sheetData>
    <row r="2" spans="2:9" ht="15.75">
      <c r="B2" s="14"/>
      <c r="C2" s="14"/>
      <c r="D2" s="14"/>
      <c r="E2" s="14"/>
      <c r="F2" s="14"/>
      <c r="G2" s="14"/>
      <c r="H2" s="14"/>
      <c r="I2" s="14"/>
    </row>
    <row r="3" s="11" customFormat="1" ht="27.75" customHeight="1">
      <c r="I3" s="760" t="s">
        <v>935</v>
      </c>
    </row>
    <row r="4" spans="2:16" ht="15.75">
      <c r="B4" s="14"/>
      <c r="C4" s="26"/>
      <c r="D4" s="26"/>
      <c r="E4" s="26"/>
      <c r="F4" s="26"/>
      <c r="G4" s="26"/>
      <c r="H4" s="26"/>
      <c r="I4" s="26"/>
      <c r="J4" s="5"/>
      <c r="K4" s="5"/>
      <c r="L4" s="5"/>
      <c r="M4" s="5"/>
      <c r="N4" s="5"/>
      <c r="O4" s="5"/>
      <c r="P4" s="5"/>
    </row>
    <row r="5" spans="2:16" ht="18.75">
      <c r="B5" s="1204" t="s">
        <v>25</v>
      </c>
      <c r="C5" s="1204"/>
      <c r="D5" s="1204"/>
      <c r="E5" s="1204"/>
      <c r="F5" s="1204"/>
      <c r="G5" s="1204"/>
      <c r="H5" s="1204"/>
      <c r="I5" s="1204"/>
      <c r="J5" s="5"/>
      <c r="K5" s="5"/>
      <c r="L5" s="5"/>
      <c r="M5" s="5"/>
      <c r="N5" s="5"/>
      <c r="O5" s="5"/>
      <c r="P5" s="5"/>
    </row>
    <row r="6" spans="2:16" ht="15.75">
      <c r="B6" s="14"/>
      <c r="C6" s="37"/>
      <c r="D6" s="37"/>
      <c r="E6" s="37"/>
      <c r="F6" s="37"/>
      <c r="G6" s="37"/>
      <c r="H6" s="37"/>
      <c r="I6" s="37"/>
      <c r="J6" s="6"/>
      <c r="K6" s="6"/>
      <c r="L6" s="6"/>
      <c r="M6" s="6"/>
      <c r="N6" s="6"/>
      <c r="O6" s="6"/>
      <c r="P6" s="6"/>
    </row>
    <row r="7" spans="2:16" ht="16.5" thickBot="1">
      <c r="B7" s="14"/>
      <c r="C7" s="25"/>
      <c r="D7" s="25"/>
      <c r="E7" s="25"/>
      <c r="F7" s="14"/>
      <c r="G7" s="14"/>
      <c r="H7" s="14"/>
      <c r="I7" s="16" t="s">
        <v>59</v>
      </c>
      <c r="K7" s="7"/>
      <c r="L7" s="7"/>
      <c r="M7" s="7"/>
      <c r="N7" s="7"/>
      <c r="O7" s="7"/>
      <c r="P7" s="7"/>
    </row>
    <row r="8" spans="2:18" s="9" customFormat="1" ht="32.25" customHeight="1">
      <c r="B8" s="1212" t="s">
        <v>2</v>
      </c>
      <c r="C8" s="1214" t="s">
        <v>26</v>
      </c>
      <c r="D8" s="713" t="s">
        <v>749</v>
      </c>
      <c r="E8" s="1218" t="s">
        <v>884</v>
      </c>
      <c r="F8" s="1216" t="s">
        <v>874</v>
      </c>
      <c r="G8" s="1208" t="s">
        <v>873</v>
      </c>
      <c r="H8" s="1208" t="s">
        <v>872</v>
      </c>
      <c r="I8" s="1210" t="s">
        <v>871</v>
      </c>
      <c r="J8" s="17"/>
      <c r="K8" s="17"/>
      <c r="L8" s="17"/>
      <c r="M8" s="17"/>
      <c r="N8" s="17"/>
      <c r="O8" s="18"/>
      <c r="P8" s="10"/>
      <c r="Q8" s="10"/>
      <c r="R8" s="10"/>
    </row>
    <row r="9" spans="2:18" s="9" customFormat="1" ht="26.25" customHeight="1" thickBot="1">
      <c r="B9" s="1213"/>
      <c r="C9" s="1215"/>
      <c r="D9" s="714" t="s">
        <v>853</v>
      </c>
      <c r="E9" s="1219"/>
      <c r="F9" s="1217"/>
      <c r="G9" s="1209"/>
      <c r="H9" s="1209"/>
      <c r="I9" s="1211"/>
      <c r="J9" s="10"/>
      <c r="K9" s="10"/>
      <c r="L9" s="10"/>
      <c r="M9" s="10"/>
      <c r="N9" s="10"/>
      <c r="O9" s="10"/>
      <c r="P9" s="10"/>
      <c r="Q9" s="10"/>
      <c r="R9" s="10"/>
    </row>
    <row r="10" spans="2:18" s="8" customFormat="1" ht="33" customHeight="1">
      <c r="B10" s="363" t="s">
        <v>98</v>
      </c>
      <c r="C10" s="360" t="s">
        <v>27</v>
      </c>
      <c r="D10" s="715">
        <v>0</v>
      </c>
      <c r="E10" s="548">
        <v>0</v>
      </c>
      <c r="F10" s="548">
        <v>0</v>
      </c>
      <c r="G10" s="548">
        <v>0</v>
      </c>
      <c r="H10" s="548">
        <v>0</v>
      </c>
      <c r="I10" s="715">
        <v>0</v>
      </c>
      <c r="J10" s="12"/>
      <c r="K10" s="12"/>
      <c r="L10" s="12"/>
      <c r="M10" s="12"/>
      <c r="N10" s="12"/>
      <c r="O10" s="12"/>
      <c r="P10" s="12"/>
      <c r="Q10" s="12"/>
      <c r="R10" s="12"/>
    </row>
    <row r="11" spans="2:18" s="8" customFormat="1" ht="33" customHeight="1">
      <c r="B11" s="364" t="s">
        <v>99</v>
      </c>
      <c r="C11" s="361" t="s">
        <v>28</v>
      </c>
      <c r="D11" s="709">
        <v>0</v>
      </c>
      <c r="E11" s="549">
        <v>0</v>
      </c>
      <c r="F11" s="549">
        <v>0</v>
      </c>
      <c r="G11" s="549">
        <v>0</v>
      </c>
      <c r="H11" s="549">
        <v>0</v>
      </c>
      <c r="I11" s="709">
        <v>0</v>
      </c>
      <c r="J11" s="12"/>
      <c r="K11" s="12"/>
      <c r="L11" s="12"/>
      <c r="M11" s="12"/>
      <c r="N11" s="12"/>
      <c r="O11" s="12"/>
      <c r="P11" s="12"/>
      <c r="Q11" s="12"/>
      <c r="R11" s="12"/>
    </row>
    <row r="12" spans="2:18" s="8" customFormat="1" ht="33" customHeight="1">
      <c r="B12" s="364" t="s">
        <v>100</v>
      </c>
      <c r="C12" s="361" t="s">
        <v>29</v>
      </c>
      <c r="D12" s="710">
        <v>0</v>
      </c>
      <c r="E12" s="550">
        <v>0</v>
      </c>
      <c r="F12" s="550">
        <v>0</v>
      </c>
      <c r="G12" s="550">
        <v>0</v>
      </c>
      <c r="H12" s="550">
        <v>0</v>
      </c>
      <c r="I12" s="710">
        <v>0</v>
      </c>
      <c r="J12" s="12"/>
      <c r="K12" s="12"/>
      <c r="L12" s="12"/>
      <c r="M12" s="12"/>
      <c r="N12" s="12"/>
      <c r="O12" s="12"/>
      <c r="P12" s="12"/>
      <c r="Q12" s="12"/>
      <c r="R12" s="12"/>
    </row>
    <row r="13" spans="2:18" s="8" customFormat="1" ht="33" customHeight="1">
      <c r="B13" s="364" t="s">
        <v>101</v>
      </c>
      <c r="C13" s="361" t="s">
        <v>30</v>
      </c>
      <c r="D13" s="710">
        <v>0</v>
      </c>
      <c r="E13" s="550">
        <v>0</v>
      </c>
      <c r="F13" s="550">
        <v>0</v>
      </c>
      <c r="G13" s="550">
        <v>0</v>
      </c>
      <c r="H13" s="550">
        <v>0</v>
      </c>
      <c r="I13" s="710">
        <v>0</v>
      </c>
      <c r="J13" s="12"/>
      <c r="K13" s="12"/>
      <c r="L13" s="12"/>
      <c r="M13" s="12"/>
      <c r="N13" s="12"/>
      <c r="O13" s="12"/>
      <c r="P13" s="12"/>
      <c r="Q13" s="12"/>
      <c r="R13" s="12"/>
    </row>
    <row r="14" spans="2:18" s="8" customFormat="1" ht="33" customHeight="1">
      <c r="B14" s="364" t="s">
        <v>102</v>
      </c>
      <c r="C14" s="361" t="s">
        <v>79</v>
      </c>
      <c r="D14" s="552">
        <v>490000</v>
      </c>
      <c r="E14" s="551">
        <v>200000</v>
      </c>
      <c r="F14" s="551">
        <v>150000</v>
      </c>
      <c r="G14" s="551">
        <v>200000</v>
      </c>
      <c r="H14" s="551">
        <v>250000</v>
      </c>
      <c r="I14" s="552">
        <v>490000</v>
      </c>
      <c r="J14" s="12"/>
      <c r="K14" s="12"/>
      <c r="L14" s="12"/>
      <c r="M14" s="12"/>
      <c r="N14" s="12"/>
      <c r="O14" s="12"/>
      <c r="P14" s="12"/>
      <c r="Q14" s="12"/>
      <c r="R14" s="12"/>
    </row>
    <row r="15" spans="2:18" s="8" customFormat="1" ht="33" customHeight="1">
      <c r="B15" s="364" t="s">
        <v>103</v>
      </c>
      <c r="C15" s="361" t="s">
        <v>31</v>
      </c>
      <c r="D15" s="552">
        <v>490000</v>
      </c>
      <c r="E15" s="551">
        <v>490000</v>
      </c>
      <c r="F15" s="551">
        <v>122500</v>
      </c>
      <c r="G15" s="551">
        <v>245000</v>
      </c>
      <c r="H15" s="551">
        <v>367500</v>
      </c>
      <c r="I15" s="552">
        <v>490000</v>
      </c>
      <c r="J15" s="12"/>
      <c r="K15" s="12"/>
      <c r="L15" s="12"/>
      <c r="M15" s="12"/>
      <c r="N15" s="12"/>
      <c r="O15" s="12"/>
      <c r="P15" s="12"/>
      <c r="Q15" s="12"/>
      <c r="R15" s="12"/>
    </row>
    <row r="16" spans="2:18" s="8" customFormat="1" ht="33" customHeight="1" thickBot="1">
      <c r="B16" s="365" t="s">
        <v>104</v>
      </c>
      <c r="C16" s="362" t="s">
        <v>23</v>
      </c>
      <c r="D16" s="712">
        <v>0</v>
      </c>
      <c r="E16" s="711">
        <v>0</v>
      </c>
      <c r="F16" s="711">
        <v>0</v>
      </c>
      <c r="G16" s="711">
        <v>0</v>
      </c>
      <c r="H16" s="711">
        <v>0</v>
      </c>
      <c r="I16" s="712">
        <v>0</v>
      </c>
      <c r="J16" s="12"/>
      <c r="K16" s="12"/>
      <c r="L16" s="12"/>
      <c r="M16" s="12"/>
      <c r="N16" s="12"/>
      <c r="O16" s="12"/>
      <c r="P16" s="12"/>
      <c r="Q16" s="12"/>
      <c r="R16" s="12"/>
    </row>
    <row r="17" spans="2:9" ht="15.75">
      <c r="B17" s="33"/>
      <c r="C17" s="14"/>
      <c r="D17" s="14"/>
      <c r="E17" s="14"/>
      <c r="F17" s="14"/>
      <c r="G17" s="14"/>
      <c r="H17" s="14"/>
      <c r="I17" s="14"/>
    </row>
    <row r="19" spans="3:9" ht="20.25" customHeight="1">
      <c r="C19" s="13"/>
      <c r="D19" s="13"/>
      <c r="E19" s="3"/>
      <c r="F19" s="3"/>
      <c r="G19" s="3"/>
      <c r="H19" s="3"/>
      <c r="I19" s="3"/>
    </row>
  </sheetData>
  <sheetProtection/>
  <mergeCells count="8">
    <mergeCell ref="H8:H9"/>
    <mergeCell ref="I8:I9"/>
    <mergeCell ref="B5:I5"/>
    <mergeCell ref="B8:B9"/>
    <mergeCell ref="C8:C9"/>
    <mergeCell ref="F8:F9"/>
    <mergeCell ref="G8:G9"/>
    <mergeCell ref="E8:E9"/>
  </mergeCells>
  <printOptions/>
  <pageMargins left="0.7" right="0.7" top="0.75" bottom="0.75" header="0.3" footer="0.3"/>
  <pageSetup fitToHeight="1" fitToWidth="1" horizontalDpi="600" verticalDpi="600" orientation="landscape" scale="66" r:id="rId1"/>
  <ignoredErrors>
    <ignoredError sqref="B10:B16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J23"/>
  <sheetViews>
    <sheetView showGridLines="0" zoomScalePageLayoutView="0" workbookViewId="0" topLeftCell="A1">
      <selection activeCell="B9" sqref="B9"/>
    </sheetView>
  </sheetViews>
  <sheetFormatPr defaultColWidth="9.140625" defaultRowHeight="12.75"/>
  <cols>
    <col min="1" max="1" width="0.71875" style="767" customWidth="1"/>
    <col min="2" max="2" width="35.57421875" style="767" customWidth="1"/>
    <col min="3" max="3" width="12.8515625" style="767" customWidth="1"/>
    <col min="4" max="4" width="10.7109375" style="767" customWidth="1"/>
    <col min="5" max="8" width="17.7109375" style="767" customWidth="1"/>
    <col min="9" max="9" width="34.00390625" style="767" customWidth="1"/>
    <col min="10" max="10" width="45.140625" style="767" customWidth="1"/>
    <col min="11" max="11" width="59.8515625" style="767" customWidth="1"/>
    <col min="12" max="16384" width="9.140625" style="767" customWidth="1"/>
  </cols>
  <sheetData>
    <row r="1" ht="15.75">
      <c r="J1" s="768" t="s">
        <v>936</v>
      </c>
    </row>
    <row r="3" spans="2:10" ht="20.25" customHeight="1">
      <c r="B3" s="1220" t="s">
        <v>937</v>
      </c>
      <c r="C3" s="1220"/>
      <c r="D3" s="1220"/>
      <c r="E3" s="1220"/>
      <c r="F3" s="1220"/>
      <c r="G3" s="1220"/>
      <c r="H3" s="1220"/>
      <c r="I3" s="1220"/>
      <c r="J3" s="1220"/>
    </row>
    <row r="4" ht="16.5" thickBot="1"/>
    <row r="5" spans="2:10" ht="21.75" customHeight="1" thickBot="1">
      <c r="B5" s="1221" t="s">
        <v>938</v>
      </c>
      <c r="C5" s="1223" t="s">
        <v>939</v>
      </c>
      <c r="D5" s="1225" t="s">
        <v>940</v>
      </c>
      <c r="E5" s="1227" t="s">
        <v>941</v>
      </c>
      <c r="F5" s="1228"/>
      <c r="G5" s="1228"/>
      <c r="H5" s="1229"/>
      <c r="I5" s="1221" t="s">
        <v>942</v>
      </c>
      <c r="J5" s="1223" t="s">
        <v>943</v>
      </c>
    </row>
    <row r="6" spans="2:10" ht="30.75" customHeight="1" thickBot="1">
      <c r="B6" s="1222"/>
      <c r="C6" s="1224"/>
      <c r="D6" s="1226"/>
      <c r="E6" s="769" t="s">
        <v>940</v>
      </c>
      <c r="F6" s="770" t="s">
        <v>931</v>
      </c>
      <c r="G6" s="770" t="s">
        <v>944</v>
      </c>
      <c r="H6" s="771" t="s">
        <v>945</v>
      </c>
      <c r="I6" s="1222"/>
      <c r="J6" s="1224"/>
    </row>
    <row r="7" spans="1:10" ht="108.75" customHeight="1">
      <c r="A7" s="772"/>
      <c r="B7" s="773" t="s">
        <v>974</v>
      </c>
      <c r="C7" s="774" t="s">
        <v>975</v>
      </c>
      <c r="D7" s="775">
        <v>2021</v>
      </c>
      <c r="E7" s="776">
        <v>204</v>
      </c>
      <c r="F7" s="777">
        <v>230</v>
      </c>
      <c r="G7" s="778">
        <v>240</v>
      </c>
      <c r="H7" s="779">
        <v>250</v>
      </c>
      <c r="I7" s="780" t="s">
        <v>989</v>
      </c>
      <c r="J7" s="781" t="s">
        <v>990</v>
      </c>
    </row>
    <row r="8" spans="1:10" ht="57" customHeight="1">
      <c r="A8" s="772"/>
      <c r="B8" s="782" t="s">
        <v>976</v>
      </c>
      <c r="C8" s="783" t="s">
        <v>977</v>
      </c>
      <c r="D8" s="784">
        <v>2021</v>
      </c>
      <c r="E8" s="836">
        <v>0.8</v>
      </c>
      <c r="F8" s="837">
        <v>0.81</v>
      </c>
      <c r="G8" s="838">
        <v>0.82</v>
      </c>
      <c r="H8" s="839">
        <v>0.83</v>
      </c>
      <c r="I8" s="789" t="s">
        <v>987</v>
      </c>
      <c r="J8" s="790" t="s">
        <v>988</v>
      </c>
    </row>
    <row r="9" spans="1:10" ht="43.5" customHeight="1">
      <c r="A9" s="772"/>
      <c r="B9" s="782" t="s">
        <v>993</v>
      </c>
      <c r="C9" s="783" t="s">
        <v>978</v>
      </c>
      <c r="D9" s="784">
        <v>2021</v>
      </c>
      <c r="E9" s="840">
        <v>6500</v>
      </c>
      <c r="F9" s="841">
        <v>7800</v>
      </c>
      <c r="G9" s="842">
        <v>10500</v>
      </c>
      <c r="H9" s="843">
        <v>15500</v>
      </c>
      <c r="I9" s="789" t="s">
        <v>992</v>
      </c>
      <c r="J9" s="790" t="s">
        <v>991</v>
      </c>
    </row>
    <row r="10" spans="1:10" ht="19.5" customHeight="1">
      <c r="A10" s="772"/>
      <c r="B10" s="782"/>
      <c r="C10" s="783"/>
      <c r="D10" s="784"/>
      <c r="E10" s="785"/>
      <c r="F10" s="786"/>
      <c r="G10" s="787"/>
      <c r="H10" s="788"/>
      <c r="I10" s="789"/>
      <c r="J10" s="790"/>
    </row>
    <row r="11" spans="1:10" ht="19.5" customHeight="1">
      <c r="A11" s="772"/>
      <c r="B11" s="782"/>
      <c r="C11" s="783"/>
      <c r="D11" s="784"/>
      <c r="E11" s="785"/>
      <c r="F11" s="786"/>
      <c r="G11" s="787"/>
      <c r="H11" s="788"/>
      <c r="I11" s="789"/>
      <c r="J11" s="790"/>
    </row>
    <row r="12" spans="1:10" ht="19.5" customHeight="1">
      <c r="A12" s="772"/>
      <c r="B12" s="782"/>
      <c r="C12" s="783"/>
      <c r="D12" s="784"/>
      <c r="E12" s="785"/>
      <c r="F12" s="786"/>
      <c r="G12" s="787"/>
      <c r="H12" s="788"/>
      <c r="I12" s="789"/>
      <c r="J12" s="790"/>
    </row>
    <row r="13" spans="1:10" ht="19.5" customHeight="1">
      <c r="A13" s="772"/>
      <c r="B13" s="782"/>
      <c r="C13" s="783"/>
      <c r="D13" s="784"/>
      <c r="E13" s="785"/>
      <c r="F13" s="786"/>
      <c r="G13" s="787"/>
      <c r="H13" s="788"/>
      <c r="I13" s="789"/>
      <c r="J13" s="790"/>
    </row>
    <row r="14" spans="1:10" ht="19.5" customHeight="1">
      <c r="A14" s="772"/>
      <c r="B14" s="791"/>
      <c r="C14" s="792"/>
      <c r="D14" s="775"/>
      <c r="E14" s="793"/>
      <c r="F14" s="777"/>
      <c r="G14" s="778"/>
      <c r="H14" s="794"/>
      <c r="I14" s="795"/>
      <c r="J14" s="790"/>
    </row>
    <row r="15" spans="1:10" ht="19.5" customHeight="1">
      <c r="A15" s="772"/>
      <c r="B15" s="782"/>
      <c r="C15" s="783"/>
      <c r="D15" s="784"/>
      <c r="E15" s="785"/>
      <c r="F15" s="786"/>
      <c r="G15" s="787"/>
      <c r="H15" s="788"/>
      <c r="I15" s="789"/>
      <c r="J15" s="790"/>
    </row>
    <row r="16" spans="1:10" ht="19.5" customHeight="1">
      <c r="A16" s="772"/>
      <c r="B16" s="782"/>
      <c r="C16" s="783"/>
      <c r="D16" s="784"/>
      <c r="E16" s="785"/>
      <c r="F16" s="786"/>
      <c r="G16" s="787"/>
      <c r="H16" s="788"/>
      <c r="I16" s="789"/>
      <c r="J16" s="790"/>
    </row>
    <row r="17" spans="1:10" ht="19.5" customHeight="1">
      <c r="A17" s="772"/>
      <c r="B17" s="782"/>
      <c r="C17" s="783"/>
      <c r="D17" s="784"/>
      <c r="E17" s="785"/>
      <c r="F17" s="786"/>
      <c r="G17" s="787"/>
      <c r="H17" s="788"/>
      <c r="I17" s="789"/>
      <c r="J17" s="790"/>
    </row>
    <row r="18" spans="1:10" ht="19.5" customHeight="1">
      <c r="A18" s="772"/>
      <c r="B18" s="782"/>
      <c r="C18" s="783"/>
      <c r="D18" s="784"/>
      <c r="E18" s="785"/>
      <c r="F18" s="786"/>
      <c r="G18" s="787"/>
      <c r="H18" s="788"/>
      <c r="I18" s="789"/>
      <c r="J18" s="790"/>
    </row>
    <row r="19" spans="1:10" ht="19.5" customHeight="1">
      <c r="A19" s="772"/>
      <c r="B19" s="782"/>
      <c r="C19" s="783"/>
      <c r="D19" s="784"/>
      <c r="E19" s="785"/>
      <c r="F19" s="786"/>
      <c r="G19" s="787"/>
      <c r="H19" s="788"/>
      <c r="I19" s="789"/>
      <c r="J19" s="790"/>
    </row>
    <row r="20" spans="1:10" ht="19.5" customHeight="1">
      <c r="A20" s="772"/>
      <c r="B20" s="782"/>
      <c r="C20" s="783"/>
      <c r="D20" s="784"/>
      <c r="E20" s="785"/>
      <c r="F20" s="786"/>
      <c r="G20" s="787"/>
      <c r="H20" s="788"/>
      <c r="I20" s="789"/>
      <c r="J20" s="790"/>
    </row>
    <row r="21" spans="1:10" ht="19.5" customHeight="1" thickBot="1">
      <c r="A21" s="772"/>
      <c r="B21" s="796"/>
      <c r="C21" s="797"/>
      <c r="D21" s="798"/>
      <c r="E21" s="799"/>
      <c r="F21" s="800"/>
      <c r="G21" s="801"/>
      <c r="H21" s="802"/>
      <c r="I21" s="803"/>
      <c r="J21" s="804"/>
    </row>
    <row r="22" ht="15.75">
      <c r="J22" s="805"/>
    </row>
    <row r="23" ht="15.75">
      <c r="B23" s="806"/>
    </row>
  </sheetData>
  <sheetProtection/>
  <mergeCells count="7">
    <mergeCell ref="B3:J3"/>
    <mergeCell ref="B5:B6"/>
    <mergeCell ref="C5:C6"/>
    <mergeCell ref="D5:D6"/>
    <mergeCell ref="E5:H5"/>
    <mergeCell ref="I5:I6"/>
    <mergeCell ref="J5:J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6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M39"/>
  <sheetViews>
    <sheetView showGridLines="0" zoomScalePageLayoutView="0" workbookViewId="0" topLeftCell="A1">
      <selection activeCell="J35" sqref="J35"/>
    </sheetView>
  </sheetViews>
  <sheetFormatPr defaultColWidth="9.140625" defaultRowHeight="12.75"/>
  <cols>
    <col min="1" max="1" width="1.28515625" style="814" customWidth="1"/>
    <col min="2" max="2" width="32.28125" style="814" customWidth="1"/>
    <col min="3" max="3" width="6.421875" style="814" customWidth="1"/>
    <col min="4" max="4" width="22.421875" style="814" customWidth="1"/>
    <col min="5" max="5" width="6.421875" style="814" customWidth="1"/>
    <col min="6" max="6" width="22.421875" style="814" customWidth="1"/>
    <col min="7" max="7" width="6.421875" style="814" customWidth="1"/>
    <col min="8" max="8" width="18.421875" style="814" customWidth="1"/>
    <col min="9" max="9" width="21.00390625" style="814" customWidth="1"/>
    <col min="10" max="10" width="50.28125" style="814" customWidth="1"/>
    <col min="11" max="11" width="9.140625" style="814" customWidth="1"/>
    <col min="12" max="16384" width="9.140625" style="814" customWidth="1"/>
  </cols>
  <sheetData>
    <row r="1" spans="1:10" s="810" customFormat="1" ht="4.5" customHeight="1">
      <c r="A1" s="807"/>
      <c r="B1" s="808"/>
      <c r="C1" s="808"/>
      <c r="D1" s="808"/>
      <c r="E1" s="809"/>
      <c r="F1" s="809"/>
      <c r="G1" s="809"/>
      <c r="H1" s="809"/>
      <c r="I1" s="809"/>
      <c r="J1" s="1230" t="s">
        <v>946</v>
      </c>
    </row>
    <row r="2" spans="1:10" s="810" customFormat="1" ht="4.5" customHeight="1">
      <c r="A2" s="807">
        <v>1</v>
      </c>
      <c r="B2" s="808" t="s">
        <v>947</v>
      </c>
      <c r="C2" s="808">
        <v>1</v>
      </c>
      <c r="D2" s="808" t="s">
        <v>948</v>
      </c>
      <c r="E2" s="809"/>
      <c r="F2" s="809"/>
      <c r="G2" s="809"/>
      <c r="H2" s="809"/>
      <c r="I2" s="809"/>
      <c r="J2" s="1230"/>
    </row>
    <row r="3" spans="1:10" s="810" customFormat="1" ht="5.25" customHeight="1">
      <c r="A3" s="807">
        <v>2</v>
      </c>
      <c r="B3" s="808" t="s">
        <v>949</v>
      </c>
      <c r="C3" s="808">
        <v>2</v>
      </c>
      <c r="D3" s="808" t="s">
        <v>950</v>
      </c>
      <c r="E3" s="809"/>
      <c r="F3" s="809"/>
      <c r="G3" s="809"/>
      <c r="H3" s="809"/>
      <c r="I3" s="809"/>
      <c r="J3" s="1230"/>
    </row>
    <row r="4" spans="1:12" s="810" customFormat="1" ht="1.5" customHeight="1">
      <c r="A4" s="807">
        <v>3</v>
      </c>
      <c r="B4" s="811" t="s">
        <v>951</v>
      </c>
      <c r="C4" s="808">
        <v>3</v>
      </c>
      <c r="D4" s="808" t="s">
        <v>952</v>
      </c>
      <c r="E4" s="809"/>
      <c r="F4" s="809"/>
      <c r="G4" s="809"/>
      <c r="H4" s="812"/>
      <c r="I4" s="812"/>
      <c r="J4" s="812"/>
      <c r="K4" s="813"/>
      <c r="L4" s="813"/>
    </row>
    <row r="5" spans="2:10" ht="18">
      <c r="B5" s="1231" t="s">
        <v>953</v>
      </c>
      <c r="C5" s="1231"/>
      <c r="D5" s="1231"/>
      <c r="E5" s="1231"/>
      <c r="F5" s="1231"/>
      <c r="G5" s="1231"/>
      <c r="H5" s="1231"/>
      <c r="I5" s="1231"/>
      <c r="J5" s="1231"/>
    </row>
    <row r="6" spans="2:10" ht="9" customHeight="1" thickBot="1">
      <c r="B6" s="815"/>
      <c r="C6" s="815"/>
      <c r="D6" s="815"/>
      <c r="E6" s="815"/>
      <c r="F6" s="815"/>
      <c r="G6" s="815"/>
      <c r="H6" s="815"/>
      <c r="I6" s="815"/>
      <c r="J6" s="815"/>
    </row>
    <row r="7" spans="1:10" ht="39.75" customHeight="1" thickBot="1">
      <c r="A7" s="816"/>
      <c r="B7" s="1232" t="s">
        <v>954</v>
      </c>
      <c r="C7" s="1234" t="s">
        <v>955</v>
      </c>
      <c r="D7" s="1232"/>
      <c r="E7" s="1235" t="s">
        <v>956</v>
      </c>
      <c r="F7" s="1236"/>
      <c r="G7" s="1237" t="s">
        <v>957</v>
      </c>
      <c r="H7" s="1238"/>
      <c r="I7" s="1239" t="s">
        <v>958</v>
      </c>
      <c r="J7" s="1241" t="s">
        <v>959</v>
      </c>
    </row>
    <row r="8" spans="1:10" ht="27.75" customHeight="1" thickBot="1">
      <c r="A8" s="816"/>
      <c r="B8" s="1233"/>
      <c r="C8" s="817" t="s">
        <v>960</v>
      </c>
      <c r="D8" s="818" t="s">
        <v>961</v>
      </c>
      <c r="E8" s="817" t="s">
        <v>960</v>
      </c>
      <c r="F8" s="819" t="s">
        <v>962</v>
      </c>
      <c r="G8" s="820" t="s">
        <v>963</v>
      </c>
      <c r="H8" s="821" t="s">
        <v>964</v>
      </c>
      <c r="I8" s="1240"/>
      <c r="J8" s="1242"/>
    </row>
    <row r="9" spans="1:13" ht="28.5">
      <c r="A9" s="816"/>
      <c r="B9" s="822" t="s">
        <v>979</v>
      </c>
      <c r="C9" s="823">
        <v>2</v>
      </c>
      <c r="D9" s="824" t="str">
        <f>IF(C9=1,$B$2,IF(C9=2,$B$3,IF(C9=3,$B$4," ")))</f>
        <v>Умерена вероватноћа</v>
      </c>
      <c r="E9" s="825">
        <v>2</v>
      </c>
      <c r="F9" s="826" t="str">
        <f>IF(E9=1,$D$2,IF(E9=2,$D$3,IF(E9=3,$D$4," ")))</f>
        <v>Умерен утицај</v>
      </c>
      <c r="G9" s="827">
        <f>IF(C9*E9=0," ",C9*E9)</f>
        <v>4</v>
      </c>
      <c r="H9" s="824" t="str">
        <f>IF(G9=1,"Низак ризик",IF(G9=2,"Умерен ризик",IF(G9=3,"Умерен ризик",IF(G9=4,"Умерен ризик",IF(G9=6,"Висок ризик",IF(G9=9,"Критичан ризик"," "))))))</f>
        <v>Умерен ризик</v>
      </c>
      <c r="I9" s="828">
        <v>10000</v>
      </c>
      <c r="J9" s="781" t="s">
        <v>980</v>
      </c>
      <c r="M9" s="829"/>
    </row>
    <row r="10" spans="1:13" ht="42.75">
      <c r="A10" s="816"/>
      <c r="B10" s="830" t="s">
        <v>981</v>
      </c>
      <c r="C10" s="823">
        <v>2</v>
      </c>
      <c r="D10" s="826" t="str">
        <f>IF(C10=1,$B$2,IF(C10=2,$B$3,IF(C10=3,$B$4," ")))</f>
        <v>Умерена вероватноћа</v>
      </c>
      <c r="E10" s="825">
        <v>2</v>
      </c>
      <c r="F10" s="826" t="str">
        <f>IF(E10=1,$D$2,IF(E10=2,$D$3,IF(E10=3,$D$4," ")))</f>
        <v>Умерен утицај</v>
      </c>
      <c r="G10" s="827">
        <f aca="true" t="shared" si="0" ref="G10:G27">IF(C10*E10=0," ",C10*E10)</f>
        <v>4</v>
      </c>
      <c r="H10" s="826" t="str">
        <f aca="true" t="shared" si="1" ref="H10:H27">IF(G10=1,"Низак ризик",IF(G10=2,"Умерен ризик",IF(G10=3,"Умерен ризик",IF(G10=4,"Умерен ризик",IF(G10=6,"Висок ризик",IF(G10=9,"Критичан ризик"," "))))))</f>
        <v>Умерен ризик</v>
      </c>
      <c r="I10" s="831">
        <v>1000</v>
      </c>
      <c r="J10" s="790" t="s">
        <v>983</v>
      </c>
      <c r="L10" s="832"/>
      <c r="M10" s="832"/>
    </row>
    <row r="11" spans="1:13" ht="28.5">
      <c r="A11" s="816"/>
      <c r="B11" s="830" t="s">
        <v>982</v>
      </c>
      <c r="C11" s="823">
        <v>2</v>
      </c>
      <c r="D11" s="826" t="str">
        <f aca="true" t="shared" si="2" ref="D11:D27">IF(C11=1,$B$2,IF(C11=2,$B$3,IF(C11=3,$B$4," ")))</f>
        <v>Умерена вероватноћа</v>
      </c>
      <c r="E11" s="825">
        <v>2</v>
      </c>
      <c r="F11" s="826" t="str">
        <f aca="true" t="shared" si="3" ref="F11:F27">IF(E11=1,$D$2,IF(E11=2,$D$3,IF(E11=3,$D$4," ")))</f>
        <v>Умерен утицај</v>
      </c>
      <c r="G11" s="827">
        <f t="shared" si="0"/>
        <v>4</v>
      </c>
      <c r="H11" s="826" t="str">
        <f t="shared" si="1"/>
        <v>Умерен ризик</v>
      </c>
      <c r="I11" s="831">
        <v>2000</v>
      </c>
      <c r="J11" s="790" t="s">
        <v>984</v>
      </c>
      <c r="L11" s="832"/>
      <c r="M11" s="832"/>
    </row>
    <row r="12" spans="1:13" ht="57">
      <c r="A12" s="816"/>
      <c r="B12" s="830" t="s">
        <v>985</v>
      </c>
      <c r="C12" s="823">
        <v>2</v>
      </c>
      <c r="D12" s="826" t="str">
        <f t="shared" si="2"/>
        <v>Умерена вероватноћа</v>
      </c>
      <c r="E12" s="825">
        <v>2</v>
      </c>
      <c r="F12" s="826" t="str">
        <f t="shared" si="3"/>
        <v>Умерен утицај</v>
      </c>
      <c r="G12" s="827">
        <f t="shared" si="0"/>
        <v>4</v>
      </c>
      <c r="H12" s="826" t="str">
        <f t="shared" si="1"/>
        <v>Умерен ризик</v>
      </c>
      <c r="I12" s="831">
        <v>5000</v>
      </c>
      <c r="J12" s="790" t="s">
        <v>986</v>
      </c>
      <c r="L12" s="832"/>
      <c r="M12" s="832"/>
    </row>
    <row r="13" spans="1:13" ht="15.75">
      <c r="A13" s="816"/>
      <c r="B13" s="830"/>
      <c r="C13" s="823"/>
      <c r="D13" s="826" t="str">
        <f t="shared" si="2"/>
        <v> </v>
      </c>
      <c r="E13" s="825"/>
      <c r="F13" s="826" t="str">
        <f t="shared" si="3"/>
        <v> </v>
      </c>
      <c r="G13" s="827" t="str">
        <f t="shared" si="0"/>
        <v> </v>
      </c>
      <c r="H13" s="826" t="str">
        <f t="shared" si="1"/>
        <v> </v>
      </c>
      <c r="I13" s="831"/>
      <c r="J13" s="790"/>
      <c r="L13" s="832"/>
      <c r="M13" s="832"/>
    </row>
    <row r="14" spans="1:10" ht="15.75">
      <c r="A14" s="816"/>
      <c r="B14" s="830"/>
      <c r="C14" s="823"/>
      <c r="D14" s="826" t="str">
        <f t="shared" si="2"/>
        <v> </v>
      </c>
      <c r="E14" s="825"/>
      <c r="F14" s="826" t="str">
        <f t="shared" si="3"/>
        <v> </v>
      </c>
      <c r="G14" s="827" t="str">
        <f t="shared" si="0"/>
        <v> </v>
      </c>
      <c r="H14" s="826" t="str">
        <f t="shared" si="1"/>
        <v> </v>
      </c>
      <c r="I14" s="831"/>
      <c r="J14" s="790"/>
    </row>
    <row r="15" spans="1:10" ht="15.75">
      <c r="A15" s="816"/>
      <c r="B15" s="830"/>
      <c r="C15" s="823"/>
      <c r="D15" s="826" t="str">
        <f t="shared" si="2"/>
        <v> </v>
      </c>
      <c r="E15" s="825"/>
      <c r="F15" s="826" t="str">
        <f t="shared" si="3"/>
        <v> </v>
      </c>
      <c r="G15" s="827" t="str">
        <f t="shared" si="0"/>
        <v> </v>
      </c>
      <c r="H15" s="826" t="str">
        <f t="shared" si="1"/>
        <v> </v>
      </c>
      <c r="I15" s="831"/>
      <c r="J15" s="790"/>
    </row>
    <row r="16" spans="1:10" ht="15.75">
      <c r="A16" s="816"/>
      <c r="B16" s="830"/>
      <c r="C16" s="823"/>
      <c r="D16" s="826" t="str">
        <f t="shared" si="2"/>
        <v> </v>
      </c>
      <c r="E16" s="825"/>
      <c r="F16" s="826" t="str">
        <f t="shared" si="3"/>
        <v> </v>
      </c>
      <c r="G16" s="827" t="str">
        <f t="shared" si="0"/>
        <v> </v>
      </c>
      <c r="H16" s="826" t="str">
        <f t="shared" si="1"/>
        <v> </v>
      </c>
      <c r="I16" s="831"/>
      <c r="J16" s="790"/>
    </row>
    <row r="17" spans="1:10" ht="15.75">
      <c r="A17" s="816"/>
      <c r="B17" s="830"/>
      <c r="C17" s="823"/>
      <c r="D17" s="826" t="str">
        <f t="shared" si="2"/>
        <v> </v>
      </c>
      <c r="E17" s="825"/>
      <c r="F17" s="826" t="str">
        <f t="shared" si="3"/>
        <v> </v>
      </c>
      <c r="G17" s="827" t="str">
        <f t="shared" si="0"/>
        <v> </v>
      </c>
      <c r="H17" s="826" t="str">
        <f t="shared" si="1"/>
        <v> </v>
      </c>
      <c r="I17" s="831"/>
      <c r="J17" s="790"/>
    </row>
    <row r="18" spans="1:10" ht="15.75">
      <c r="A18" s="816"/>
      <c r="B18" s="830"/>
      <c r="C18" s="823"/>
      <c r="D18" s="826" t="str">
        <f t="shared" si="2"/>
        <v> </v>
      </c>
      <c r="E18" s="825"/>
      <c r="F18" s="826" t="str">
        <f t="shared" si="3"/>
        <v> </v>
      </c>
      <c r="G18" s="827" t="str">
        <f t="shared" si="0"/>
        <v> </v>
      </c>
      <c r="H18" s="826" t="str">
        <f t="shared" si="1"/>
        <v> </v>
      </c>
      <c r="I18" s="831"/>
      <c r="J18" s="790"/>
    </row>
    <row r="19" spans="1:10" ht="15.75">
      <c r="A19" s="816"/>
      <c r="B19" s="830"/>
      <c r="C19" s="823"/>
      <c r="D19" s="826" t="str">
        <f t="shared" si="2"/>
        <v> </v>
      </c>
      <c r="E19" s="825"/>
      <c r="F19" s="826" t="str">
        <f t="shared" si="3"/>
        <v> </v>
      </c>
      <c r="G19" s="827" t="str">
        <f t="shared" si="0"/>
        <v> </v>
      </c>
      <c r="H19" s="826" t="str">
        <f t="shared" si="1"/>
        <v> </v>
      </c>
      <c r="I19" s="831"/>
      <c r="J19" s="790"/>
    </row>
    <row r="20" spans="1:10" ht="15.75">
      <c r="A20" s="816"/>
      <c r="B20" s="830"/>
      <c r="C20" s="823"/>
      <c r="D20" s="826" t="str">
        <f t="shared" si="2"/>
        <v> </v>
      </c>
      <c r="E20" s="825"/>
      <c r="F20" s="826" t="str">
        <f t="shared" si="3"/>
        <v> </v>
      </c>
      <c r="G20" s="827" t="str">
        <f t="shared" si="0"/>
        <v> </v>
      </c>
      <c r="H20" s="826" t="str">
        <f t="shared" si="1"/>
        <v> </v>
      </c>
      <c r="I20" s="831"/>
      <c r="J20" s="790"/>
    </row>
    <row r="21" spans="1:10" ht="15.75">
      <c r="A21" s="816"/>
      <c r="B21" s="830"/>
      <c r="C21" s="823"/>
      <c r="D21" s="826" t="str">
        <f t="shared" si="2"/>
        <v> </v>
      </c>
      <c r="E21" s="825"/>
      <c r="F21" s="826" t="str">
        <f t="shared" si="3"/>
        <v> </v>
      </c>
      <c r="G21" s="827" t="str">
        <f t="shared" si="0"/>
        <v> </v>
      </c>
      <c r="H21" s="826" t="str">
        <f t="shared" si="1"/>
        <v> </v>
      </c>
      <c r="I21" s="831"/>
      <c r="J21" s="790"/>
    </row>
    <row r="22" spans="1:10" ht="15.75">
      <c r="A22" s="816"/>
      <c r="B22" s="830"/>
      <c r="C22" s="823"/>
      <c r="D22" s="826" t="str">
        <f t="shared" si="2"/>
        <v> </v>
      </c>
      <c r="E22" s="825"/>
      <c r="F22" s="826" t="str">
        <f t="shared" si="3"/>
        <v> </v>
      </c>
      <c r="G22" s="827" t="str">
        <f t="shared" si="0"/>
        <v> </v>
      </c>
      <c r="H22" s="826" t="str">
        <f t="shared" si="1"/>
        <v> </v>
      </c>
      <c r="I22" s="831"/>
      <c r="J22" s="790"/>
    </row>
    <row r="23" spans="1:10" ht="15.75">
      <c r="A23" s="816"/>
      <c r="B23" s="830"/>
      <c r="C23" s="823"/>
      <c r="D23" s="826" t="str">
        <f t="shared" si="2"/>
        <v> </v>
      </c>
      <c r="E23" s="825"/>
      <c r="F23" s="826" t="str">
        <f t="shared" si="3"/>
        <v> </v>
      </c>
      <c r="G23" s="827" t="str">
        <f t="shared" si="0"/>
        <v> </v>
      </c>
      <c r="H23" s="826" t="str">
        <f t="shared" si="1"/>
        <v> </v>
      </c>
      <c r="I23" s="831"/>
      <c r="J23" s="790"/>
    </row>
    <row r="24" spans="1:10" ht="15.75">
      <c r="A24" s="816"/>
      <c r="B24" s="830"/>
      <c r="C24" s="823"/>
      <c r="D24" s="826" t="str">
        <f t="shared" si="2"/>
        <v> </v>
      </c>
      <c r="E24" s="825"/>
      <c r="F24" s="826" t="str">
        <f t="shared" si="3"/>
        <v> </v>
      </c>
      <c r="G24" s="827" t="str">
        <f t="shared" si="0"/>
        <v> </v>
      </c>
      <c r="H24" s="826" t="str">
        <f t="shared" si="1"/>
        <v> </v>
      </c>
      <c r="I24" s="831"/>
      <c r="J24" s="790"/>
    </row>
    <row r="25" spans="1:10" ht="15.75">
      <c r="A25" s="816"/>
      <c r="B25" s="830"/>
      <c r="C25" s="823"/>
      <c r="D25" s="826" t="str">
        <f t="shared" si="2"/>
        <v> </v>
      </c>
      <c r="E25" s="825"/>
      <c r="F25" s="826" t="str">
        <f t="shared" si="3"/>
        <v> </v>
      </c>
      <c r="G25" s="827" t="str">
        <f t="shared" si="0"/>
        <v> </v>
      </c>
      <c r="H25" s="826" t="str">
        <f t="shared" si="1"/>
        <v> </v>
      </c>
      <c r="I25" s="831"/>
      <c r="J25" s="790"/>
    </row>
    <row r="26" spans="1:10" ht="15.75">
      <c r="A26" s="816"/>
      <c r="B26" s="830"/>
      <c r="C26" s="823"/>
      <c r="D26" s="826" t="str">
        <f t="shared" si="2"/>
        <v> </v>
      </c>
      <c r="E26" s="825"/>
      <c r="F26" s="826" t="str">
        <f t="shared" si="3"/>
        <v> </v>
      </c>
      <c r="G26" s="827" t="str">
        <f t="shared" si="0"/>
        <v> </v>
      </c>
      <c r="H26" s="826" t="str">
        <f t="shared" si="1"/>
        <v> </v>
      </c>
      <c r="I26" s="831"/>
      <c r="J26" s="790"/>
    </row>
    <row r="27" spans="1:10" ht="15.75">
      <c r="A27" s="816"/>
      <c r="B27" s="830"/>
      <c r="C27" s="823"/>
      <c r="D27" s="826" t="str">
        <f t="shared" si="2"/>
        <v> </v>
      </c>
      <c r="E27" s="825"/>
      <c r="F27" s="826" t="str">
        <f t="shared" si="3"/>
        <v> </v>
      </c>
      <c r="G27" s="827" t="str">
        <f t="shared" si="0"/>
        <v> </v>
      </c>
      <c r="H27" s="826" t="str">
        <f t="shared" si="1"/>
        <v> </v>
      </c>
      <c r="I27" s="831"/>
      <c r="J27" s="790"/>
    </row>
    <row r="28" spans="1:10" ht="15.75">
      <c r="A28" s="829"/>
      <c r="B28" s="844"/>
      <c r="C28" s="845"/>
      <c r="D28" s="846"/>
      <c r="E28" s="845"/>
      <c r="F28" s="846"/>
      <c r="G28" s="846"/>
      <c r="H28" s="846"/>
      <c r="I28" s="847"/>
      <c r="J28" s="844"/>
    </row>
    <row r="29" spans="2:10" ht="15.75">
      <c r="B29" s="833" t="s">
        <v>537</v>
      </c>
      <c r="C29" s="834"/>
      <c r="D29" s="835"/>
      <c r="E29" s="835"/>
      <c r="F29" s="835"/>
      <c r="H29" s="832"/>
      <c r="I29" s="832"/>
      <c r="J29" s="832"/>
    </row>
    <row r="30" spans="2:8" ht="15.75">
      <c r="B30" s="834" t="s">
        <v>965</v>
      </c>
      <c r="C30" s="834"/>
      <c r="D30" s="835"/>
      <c r="E30" s="835"/>
      <c r="F30" s="835"/>
      <c r="H30" s="832"/>
    </row>
    <row r="31" spans="2:8" ht="15.75">
      <c r="B31" s="834" t="s">
        <v>966</v>
      </c>
      <c r="C31" s="834"/>
      <c r="D31" s="835"/>
      <c r="E31" s="835"/>
      <c r="F31" s="835"/>
      <c r="H31" s="832"/>
    </row>
    <row r="32" spans="2:8" ht="15.75">
      <c r="B32" s="834" t="s">
        <v>967</v>
      </c>
      <c r="C32" s="834"/>
      <c r="D32" s="835"/>
      <c r="E32" s="835"/>
      <c r="F32" s="835"/>
      <c r="H32" s="832"/>
    </row>
    <row r="33" spans="2:8" ht="15.75">
      <c r="B33" s="834" t="s">
        <v>968</v>
      </c>
      <c r="C33" s="834"/>
      <c r="D33" s="835"/>
      <c r="E33" s="835"/>
      <c r="F33" s="835"/>
      <c r="H33" s="832"/>
    </row>
    <row r="34" spans="2:8" ht="15.75">
      <c r="B34" s="834" t="s">
        <v>969</v>
      </c>
      <c r="C34" s="834"/>
      <c r="D34" s="835"/>
      <c r="E34" s="835"/>
      <c r="F34" s="835"/>
      <c r="H34" s="832"/>
    </row>
    <row r="35" spans="2:8" ht="15.75">
      <c r="B35" s="834" t="s">
        <v>970</v>
      </c>
      <c r="C35" s="834"/>
      <c r="D35" s="835"/>
      <c r="E35" s="835"/>
      <c r="F35" s="835"/>
      <c r="H35" s="832"/>
    </row>
    <row r="36" spans="2:10" ht="15.75">
      <c r="B36" s="834" t="s">
        <v>971</v>
      </c>
      <c r="C36" s="834"/>
      <c r="D36" s="835"/>
      <c r="E36" s="835"/>
      <c r="F36" s="835"/>
      <c r="H36" s="832"/>
      <c r="I36" s="832"/>
      <c r="J36" s="832"/>
    </row>
    <row r="37" spans="2:10" ht="15.75">
      <c r="B37" s="834" t="s">
        <v>972</v>
      </c>
      <c r="C37" s="834"/>
      <c r="D37" s="835"/>
      <c r="E37" s="835"/>
      <c r="F37" s="835"/>
      <c r="H37" s="832"/>
      <c r="I37" s="832"/>
      <c r="J37" s="832"/>
    </row>
    <row r="38" spans="2:10" ht="15.75">
      <c r="B38" s="834" t="s">
        <v>973</v>
      </c>
      <c r="C38" s="834"/>
      <c r="D38" s="835"/>
      <c r="E38" s="835"/>
      <c r="F38" s="835"/>
      <c r="H38" s="832"/>
      <c r="I38" s="832"/>
      <c r="J38" s="832"/>
    </row>
    <row r="39" spans="8:10" ht="15.75">
      <c r="H39" s="832"/>
      <c r="I39" s="832"/>
      <c r="J39" s="832"/>
    </row>
  </sheetData>
  <sheetProtection password="CC09" sheet="1" objects="1" scenarios="1" formatCells="0" formatColumns="0" formatRows="0" insertRows="0" deleteRows="0" selectLockedCells="1" sort="0" autoFilter="0"/>
  <mergeCells count="8">
    <mergeCell ref="J1:J3"/>
    <mergeCell ref="B5:J5"/>
    <mergeCell ref="B7:B8"/>
    <mergeCell ref="C7:D7"/>
    <mergeCell ref="E7:F7"/>
    <mergeCell ref="G7:H7"/>
    <mergeCell ref="I7:I8"/>
    <mergeCell ref="J7:J8"/>
  </mergeCells>
  <dataValidations count="2">
    <dataValidation type="list" allowBlank="1" showInputMessage="1" showErrorMessage="1" sqref="C9:C28">
      <formula1>$A$1:$A$4</formula1>
    </dataValidation>
    <dataValidation type="list" allowBlank="1" showInputMessage="1" showErrorMessage="1" sqref="E9:E28">
      <formula1>$C$1:$C$4</formula1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C3:H59"/>
  <sheetViews>
    <sheetView showGridLines="0" zoomScale="70" zoomScaleNormal="70" zoomScalePageLayoutView="0" workbookViewId="0" topLeftCell="A1">
      <selection activeCell="F21" sqref="F21"/>
    </sheetView>
  </sheetViews>
  <sheetFormatPr defaultColWidth="9.140625" defaultRowHeight="12.75"/>
  <cols>
    <col min="3" max="3" width="98.00390625" style="0" customWidth="1"/>
    <col min="4" max="4" width="7.00390625" style="0" bestFit="1" customWidth="1"/>
    <col min="5" max="5" width="49.421875" style="0" customWidth="1"/>
    <col min="6" max="6" width="50.00390625" style="0" customWidth="1"/>
  </cols>
  <sheetData>
    <row r="3" spans="3:6" ht="17.25" customHeight="1">
      <c r="C3" s="20"/>
      <c r="D3" s="20"/>
      <c r="E3" s="20"/>
      <c r="F3" s="11" t="s">
        <v>697</v>
      </c>
    </row>
    <row r="4" spans="3:6" s="4" customFormat="1" ht="24.75" customHeight="1">
      <c r="C4" s="923" t="s">
        <v>51</v>
      </c>
      <c r="D4" s="923"/>
      <c r="E4" s="923"/>
      <c r="F4" s="923"/>
    </row>
    <row r="5" spans="3:6" s="4" customFormat="1" ht="24.75" customHeight="1">
      <c r="C5" s="924" t="s">
        <v>852</v>
      </c>
      <c r="D5" s="924"/>
      <c r="E5" s="924"/>
      <c r="F5" s="924"/>
    </row>
    <row r="6" spans="3:6" s="2" customFormat="1" ht="16.5" thickBot="1">
      <c r="C6" s="14"/>
      <c r="D6" s="14"/>
      <c r="E6" s="27"/>
      <c r="F6" s="39" t="s">
        <v>615</v>
      </c>
    </row>
    <row r="7" spans="3:6" s="2" customFormat="1" ht="25.5" customHeight="1">
      <c r="C7" s="919" t="s">
        <v>96</v>
      </c>
      <c r="D7" s="917" t="s">
        <v>48</v>
      </c>
      <c r="E7" s="921" t="s">
        <v>78</v>
      </c>
      <c r="F7" s="922"/>
    </row>
    <row r="8" spans="3:6" s="2" customFormat="1" ht="39.75" customHeight="1" thickBot="1">
      <c r="C8" s="920"/>
      <c r="D8" s="918"/>
      <c r="E8" s="405" t="s">
        <v>878</v>
      </c>
      <c r="F8" s="406" t="s">
        <v>879</v>
      </c>
    </row>
    <row r="9" spans="3:6" s="2" customFormat="1" ht="30" customHeight="1">
      <c r="C9" s="191"/>
      <c r="D9" s="192"/>
      <c r="E9" s="193"/>
      <c r="F9" s="194"/>
    </row>
    <row r="10" spans="3:6" s="2" customFormat="1" ht="33.75" customHeight="1">
      <c r="C10" s="195" t="s">
        <v>200</v>
      </c>
      <c r="D10" s="196"/>
      <c r="E10" s="284"/>
      <c r="F10" s="285"/>
    </row>
    <row r="11" spans="3:6" s="2" customFormat="1" ht="33.75" customHeight="1">
      <c r="C11" s="195" t="s">
        <v>201</v>
      </c>
      <c r="D11" s="196">
        <v>3001</v>
      </c>
      <c r="E11" s="474">
        <f>E12+E13+E14</f>
        <v>247100</v>
      </c>
      <c r="F11" s="509">
        <f>F12+F13+F14</f>
        <v>214500</v>
      </c>
    </row>
    <row r="12" spans="3:6" s="2" customFormat="1" ht="33.75" customHeight="1">
      <c r="C12" s="197" t="s">
        <v>52</v>
      </c>
      <c r="D12" s="196">
        <v>3002</v>
      </c>
      <c r="E12" s="474">
        <v>235000</v>
      </c>
      <c r="F12" s="510">
        <v>204200</v>
      </c>
    </row>
    <row r="13" spans="3:6" s="2" customFormat="1" ht="33.75" customHeight="1">
      <c r="C13" s="197" t="s">
        <v>53</v>
      </c>
      <c r="D13" s="196">
        <v>3003</v>
      </c>
      <c r="E13" s="474">
        <v>7000</v>
      </c>
      <c r="F13" s="510">
        <v>5800</v>
      </c>
    </row>
    <row r="14" spans="3:6" s="2" customFormat="1" ht="33.75" customHeight="1">
      <c r="C14" s="197" t="s">
        <v>54</v>
      </c>
      <c r="D14" s="196">
        <v>3004</v>
      </c>
      <c r="E14" s="474">
        <v>5100</v>
      </c>
      <c r="F14" s="510">
        <v>4500</v>
      </c>
    </row>
    <row r="15" spans="3:6" s="2" customFormat="1" ht="33.75" customHeight="1">
      <c r="C15" s="195" t="s">
        <v>202</v>
      </c>
      <c r="D15" s="196">
        <v>3005</v>
      </c>
      <c r="E15" s="474">
        <f>E16+E17+E18+E19+E20</f>
        <v>209400</v>
      </c>
      <c r="F15" s="509">
        <f>F16+F17+F18+F19+F20</f>
        <v>232075</v>
      </c>
    </row>
    <row r="16" spans="3:6" s="2" customFormat="1" ht="33.75" customHeight="1">
      <c r="C16" s="197" t="s">
        <v>55</v>
      </c>
      <c r="D16" s="196">
        <v>3006</v>
      </c>
      <c r="E16" s="474">
        <v>69000</v>
      </c>
      <c r="F16" s="510">
        <v>76075</v>
      </c>
    </row>
    <row r="17" spans="3:6" ht="33.75" customHeight="1">
      <c r="C17" s="197" t="s">
        <v>203</v>
      </c>
      <c r="D17" s="196">
        <v>3007</v>
      </c>
      <c r="E17" s="474">
        <v>130000</v>
      </c>
      <c r="F17" s="510">
        <v>146000</v>
      </c>
    </row>
    <row r="18" spans="3:6" ht="33.75" customHeight="1">
      <c r="C18" s="197" t="s">
        <v>56</v>
      </c>
      <c r="D18" s="196">
        <v>3008</v>
      </c>
      <c r="E18" s="474"/>
      <c r="F18" s="510"/>
    </row>
    <row r="19" spans="3:6" ht="33.75" customHeight="1">
      <c r="C19" s="197" t="s">
        <v>57</v>
      </c>
      <c r="D19" s="196">
        <v>3009</v>
      </c>
      <c r="E19" s="474">
        <v>400</v>
      </c>
      <c r="F19" s="510"/>
    </row>
    <row r="20" spans="3:6" ht="33.75" customHeight="1">
      <c r="C20" s="197" t="s">
        <v>204</v>
      </c>
      <c r="D20" s="196">
        <v>3010</v>
      </c>
      <c r="E20" s="474">
        <v>10000</v>
      </c>
      <c r="F20" s="510">
        <v>10000</v>
      </c>
    </row>
    <row r="21" spans="3:6" ht="33.75" customHeight="1">
      <c r="C21" s="195" t="s">
        <v>205</v>
      </c>
      <c r="D21" s="196">
        <v>3011</v>
      </c>
      <c r="E21" s="474">
        <f>E11-E15</f>
        <v>37700</v>
      </c>
      <c r="F21" s="474"/>
    </row>
    <row r="22" spans="3:6" ht="33.75" customHeight="1">
      <c r="C22" s="195" t="s">
        <v>206</v>
      </c>
      <c r="D22" s="196">
        <v>3012</v>
      </c>
      <c r="E22" s="731"/>
      <c r="F22" s="510">
        <f>F15-F11</f>
        <v>17575</v>
      </c>
    </row>
    <row r="23" spans="3:6" ht="33.75" customHeight="1">
      <c r="C23" s="195" t="s">
        <v>32</v>
      </c>
      <c r="D23" s="196"/>
      <c r="E23" s="474"/>
      <c r="F23" s="510"/>
    </row>
    <row r="24" spans="3:6" ht="33.75" customHeight="1">
      <c r="C24" s="195" t="s">
        <v>207</v>
      </c>
      <c r="D24" s="196">
        <v>3013</v>
      </c>
      <c r="E24" s="474">
        <f>E25+E26+E27+E28+E29</f>
        <v>3000</v>
      </c>
      <c r="F24" s="510"/>
    </row>
    <row r="25" spans="3:6" ht="33.75" customHeight="1">
      <c r="C25" s="197" t="s">
        <v>33</v>
      </c>
      <c r="D25" s="196">
        <v>3014</v>
      </c>
      <c r="E25" s="732"/>
      <c r="F25" s="510"/>
    </row>
    <row r="26" spans="3:6" ht="33.75" customHeight="1">
      <c r="C26" s="197" t="s">
        <v>208</v>
      </c>
      <c r="D26" s="196">
        <v>3015</v>
      </c>
      <c r="E26" s="474"/>
      <c r="F26" s="510"/>
    </row>
    <row r="27" spans="3:6" ht="33.75" customHeight="1">
      <c r="C27" s="197" t="s">
        <v>34</v>
      </c>
      <c r="D27" s="196">
        <v>3016</v>
      </c>
      <c r="E27" s="474">
        <v>3000</v>
      </c>
      <c r="F27" s="510"/>
    </row>
    <row r="28" spans="3:6" ht="33.75" customHeight="1">
      <c r="C28" s="197" t="s">
        <v>35</v>
      </c>
      <c r="D28" s="196">
        <v>3017</v>
      </c>
      <c r="E28" s="474"/>
      <c r="F28" s="510"/>
    </row>
    <row r="29" spans="3:6" ht="33.75" customHeight="1">
      <c r="C29" s="197" t="s">
        <v>36</v>
      </c>
      <c r="D29" s="196">
        <v>3018</v>
      </c>
      <c r="E29" s="474"/>
      <c r="F29" s="510"/>
    </row>
    <row r="30" spans="3:6" ht="33.75" customHeight="1">
      <c r="C30" s="195" t="s">
        <v>209</v>
      </c>
      <c r="D30" s="196">
        <v>3019</v>
      </c>
      <c r="E30" s="474">
        <f>E31+E32+E33</f>
        <v>42000</v>
      </c>
      <c r="F30" s="509">
        <f>F31+F32+F33</f>
        <v>25000</v>
      </c>
    </row>
    <row r="31" spans="3:6" ht="33.75" customHeight="1">
      <c r="C31" s="197" t="s">
        <v>37</v>
      </c>
      <c r="D31" s="196">
        <v>3020</v>
      </c>
      <c r="E31" s="474"/>
      <c r="F31" s="510"/>
    </row>
    <row r="32" spans="3:6" ht="33.75" customHeight="1">
      <c r="C32" s="197" t="s">
        <v>210</v>
      </c>
      <c r="D32" s="196">
        <v>3021</v>
      </c>
      <c r="E32" s="474">
        <v>42000</v>
      </c>
      <c r="F32" s="510">
        <v>25000</v>
      </c>
    </row>
    <row r="33" spans="3:6" ht="33.75" customHeight="1">
      <c r="C33" s="197" t="s">
        <v>38</v>
      </c>
      <c r="D33" s="196">
        <v>3022</v>
      </c>
      <c r="E33" s="474"/>
      <c r="F33" s="510"/>
    </row>
    <row r="34" spans="3:6" ht="33.75" customHeight="1">
      <c r="C34" s="195" t="s">
        <v>211</v>
      </c>
      <c r="D34" s="196">
        <v>3023</v>
      </c>
      <c r="E34" s="474">
        <f>E37-E43</f>
        <v>0</v>
      </c>
      <c r="F34" s="510"/>
    </row>
    <row r="35" spans="3:6" ht="33.75" customHeight="1">
      <c r="C35" s="195" t="s">
        <v>212</v>
      </c>
      <c r="D35" s="196">
        <v>3024</v>
      </c>
      <c r="E35" s="731">
        <f>E30-E24</f>
        <v>39000</v>
      </c>
      <c r="F35" s="509">
        <f>F30-F24</f>
        <v>25000</v>
      </c>
    </row>
    <row r="36" spans="3:6" ht="33.75" customHeight="1">
      <c r="C36" s="195" t="s">
        <v>39</v>
      </c>
      <c r="D36" s="196"/>
      <c r="E36" s="474"/>
      <c r="F36" s="510"/>
    </row>
    <row r="37" spans="3:6" ht="33.75" customHeight="1">
      <c r="C37" s="195" t="s">
        <v>213</v>
      </c>
      <c r="D37" s="196">
        <v>3025</v>
      </c>
      <c r="E37" s="474">
        <f>E38+E39+E40+E41+E42</f>
        <v>0</v>
      </c>
      <c r="F37" s="510"/>
    </row>
    <row r="38" spans="3:6" ht="33.75" customHeight="1">
      <c r="C38" s="197" t="s">
        <v>40</v>
      </c>
      <c r="D38" s="196">
        <v>3026</v>
      </c>
      <c r="E38" s="732"/>
      <c r="F38" s="510"/>
    </row>
    <row r="39" spans="3:6" ht="33.75" customHeight="1">
      <c r="C39" s="197" t="s">
        <v>132</v>
      </c>
      <c r="D39" s="196">
        <v>3027</v>
      </c>
      <c r="E39" s="474"/>
      <c r="F39" s="510"/>
    </row>
    <row r="40" spans="3:6" ht="33.75" customHeight="1">
      <c r="C40" s="197" t="s">
        <v>133</v>
      </c>
      <c r="D40" s="196">
        <v>3028</v>
      </c>
      <c r="E40" s="474"/>
      <c r="F40" s="510"/>
    </row>
    <row r="41" spans="3:6" ht="33.75" customHeight="1">
      <c r="C41" s="197" t="s">
        <v>134</v>
      </c>
      <c r="D41" s="196">
        <v>3029</v>
      </c>
      <c r="E41" s="474"/>
      <c r="F41" s="510"/>
    </row>
    <row r="42" spans="3:6" ht="33.75" customHeight="1">
      <c r="C42" s="197" t="s">
        <v>135</v>
      </c>
      <c r="D42" s="196">
        <v>3030</v>
      </c>
      <c r="E42" s="474"/>
      <c r="F42" s="510"/>
    </row>
    <row r="43" spans="3:6" ht="33.75" customHeight="1">
      <c r="C43" s="195" t="s">
        <v>214</v>
      </c>
      <c r="D43" s="196">
        <v>3031</v>
      </c>
      <c r="E43" s="474">
        <f>E44+E45+E46+E47+E48+E49</f>
        <v>0</v>
      </c>
      <c r="F43" s="509">
        <f>F44+F45+F46+F47+F48+F49</f>
        <v>0</v>
      </c>
    </row>
    <row r="44" spans="3:6" ht="33.75" customHeight="1">
      <c r="C44" s="197" t="s">
        <v>41</v>
      </c>
      <c r="D44" s="196">
        <v>3032</v>
      </c>
      <c r="E44" s="474"/>
      <c r="F44" s="510"/>
    </row>
    <row r="45" spans="3:6" ht="33.75" customHeight="1">
      <c r="C45" s="197" t="s">
        <v>215</v>
      </c>
      <c r="D45" s="196">
        <v>3033</v>
      </c>
      <c r="E45" s="474"/>
      <c r="F45" s="510"/>
    </row>
    <row r="46" spans="3:6" ht="33.75" customHeight="1">
      <c r="C46" s="197" t="s">
        <v>216</v>
      </c>
      <c r="D46" s="196">
        <v>3034</v>
      </c>
      <c r="E46" s="474"/>
      <c r="F46" s="510"/>
    </row>
    <row r="47" spans="3:6" ht="33.75" customHeight="1">
      <c r="C47" s="197" t="s">
        <v>217</v>
      </c>
      <c r="D47" s="196">
        <v>3035</v>
      </c>
      <c r="E47" s="474"/>
      <c r="F47" s="510"/>
    </row>
    <row r="48" spans="3:6" ht="33.75" customHeight="1">
      <c r="C48" s="197" t="s">
        <v>218</v>
      </c>
      <c r="D48" s="196">
        <v>3036</v>
      </c>
      <c r="E48" s="474"/>
      <c r="F48" s="510"/>
    </row>
    <row r="49" spans="3:6" ht="33.75" customHeight="1">
      <c r="C49" s="197" t="s">
        <v>219</v>
      </c>
      <c r="D49" s="196">
        <v>3037</v>
      </c>
      <c r="E49" s="474"/>
      <c r="F49" s="510"/>
    </row>
    <row r="50" spans="3:6" ht="33.75" customHeight="1">
      <c r="C50" s="195" t="s">
        <v>220</v>
      </c>
      <c r="D50" s="196">
        <v>3038</v>
      </c>
      <c r="E50" s="474">
        <f>E37-E43</f>
        <v>0</v>
      </c>
      <c r="F50" s="510"/>
    </row>
    <row r="51" spans="3:6" ht="33.75" customHeight="1">
      <c r="C51" s="195" t="s">
        <v>221</v>
      </c>
      <c r="D51" s="196">
        <v>3039</v>
      </c>
      <c r="E51" s="474">
        <f>E43-E37</f>
        <v>0</v>
      </c>
      <c r="F51" s="509">
        <f>F43-F37</f>
        <v>0</v>
      </c>
    </row>
    <row r="52" spans="3:6" ht="33.75" customHeight="1">
      <c r="C52" s="195" t="s">
        <v>577</v>
      </c>
      <c r="D52" s="196">
        <v>3040</v>
      </c>
      <c r="E52" s="474">
        <f>E11+E24+E37</f>
        <v>250100</v>
      </c>
      <c r="F52" s="509">
        <f>F11+F24+F37</f>
        <v>214500</v>
      </c>
    </row>
    <row r="53" spans="3:6" ht="33.75" customHeight="1">
      <c r="C53" s="195" t="s">
        <v>578</v>
      </c>
      <c r="D53" s="196">
        <v>3041</v>
      </c>
      <c r="E53" s="474">
        <f>E15+E30+E43</f>
        <v>251400</v>
      </c>
      <c r="F53" s="509">
        <f>F15+F30+F43</f>
        <v>257075</v>
      </c>
    </row>
    <row r="54" spans="3:6" ht="33.75" customHeight="1">
      <c r="C54" s="195" t="s">
        <v>579</v>
      </c>
      <c r="D54" s="196">
        <v>3042</v>
      </c>
      <c r="E54" s="474"/>
      <c r="F54" s="509"/>
    </row>
    <row r="55" spans="3:6" ht="33.75" customHeight="1">
      <c r="C55" s="195" t="s">
        <v>580</v>
      </c>
      <c r="D55" s="196">
        <v>3043</v>
      </c>
      <c r="E55" s="229">
        <f>E53-E52</f>
        <v>1300</v>
      </c>
      <c r="F55" s="509">
        <f>F53-F52</f>
        <v>42575</v>
      </c>
    </row>
    <row r="56" spans="3:6" ht="33.75" customHeight="1">
      <c r="C56" s="195" t="s">
        <v>222</v>
      </c>
      <c r="D56" s="196">
        <v>3044</v>
      </c>
      <c r="E56" s="474">
        <v>20066</v>
      </c>
      <c r="F56" s="510">
        <v>75228</v>
      </c>
    </row>
    <row r="57" spans="3:6" ht="33.75" customHeight="1">
      <c r="C57" s="195" t="s">
        <v>223</v>
      </c>
      <c r="D57" s="196">
        <v>3045</v>
      </c>
      <c r="E57" s="474"/>
      <c r="F57" s="510"/>
    </row>
    <row r="58" spans="3:6" ht="33.75" customHeight="1">
      <c r="C58" s="195" t="s">
        <v>136</v>
      </c>
      <c r="D58" s="196">
        <v>3046</v>
      </c>
      <c r="E58" s="474"/>
      <c r="F58" s="510"/>
    </row>
    <row r="59" spans="3:8" ht="33.75" customHeight="1" thickBot="1">
      <c r="C59" s="198" t="s">
        <v>581</v>
      </c>
      <c r="D59" s="199">
        <v>3047</v>
      </c>
      <c r="E59" s="477">
        <f>E54-E55+E56+E57-E58</f>
        <v>18766</v>
      </c>
      <c r="F59" s="511">
        <f>F54-F55+F56+F57-F58</f>
        <v>32653</v>
      </c>
      <c r="G59" s="691"/>
      <c r="H59" s="691"/>
    </row>
  </sheetData>
  <sheetProtection/>
  <mergeCells count="5">
    <mergeCell ref="D7:D8"/>
    <mergeCell ref="C7:C8"/>
    <mergeCell ref="E7:F7"/>
    <mergeCell ref="C4:F4"/>
    <mergeCell ref="C5:F5"/>
  </mergeCells>
  <printOptions/>
  <pageMargins left="0.9448818897637796" right="0.35433070866141736" top="0.3937007874015748" bottom="0.3937007874015748" header="0.5118110236220472" footer="0.5118110236220472"/>
  <pageSetup horizontalDpi="600" verticalDpi="600" orientation="portrait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50"/>
  <sheetViews>
    <sheetView showGridLines="0" view="pageBreakPreview" zoomScale="59" zoomScaleSheetLayoutView="59" workbookViewId="0" topLeftCell="A1">
      <selection activeCell="F6" sqref="F6"/>
    </sheetView>
  </sheetViews>
  <sheetFormatPr defaultColWidth="9.140625" defaultRowHeight="12.75"/>
  <cols>
    <col min="1" max="1" width="41.421875" style="0" customWidth="1"/>
    <col min="2" max="2" width="20.8515625" style="0" customWidth="1"/>
    <col min="3" max="3" width="19.421875" style="0" customWidth="1"/>
    <col min="4" max="4" width="19.00390625" style="0" customWidth="1"/>
    <col min="5" max="5" width="24.7109375" style="0" customWidth="1"/>
    <col min="6" max="6" width="51.57421875" style="0" customWidth="1"/>
  </cols>
  <sheetData>
    <row r="1" spans="1:6" ht="15">
      <c r="A1" s="35"/>
      <c r="B1" s="35"/>
      <c r="C1" s="35"/>
      <c r="D1" s="35"/>
      <c r="E1" s="928" t="s">
        <v>928</v>
      </c>
      <c r="F1" s="928"/>
    </row>
    <row r="2" spans="1:6" ht="20.25">
      <c r="A2" s="512"/>
      <c r="B2" s="512"/>
      <c r="C2" s="512"/>
      <c r="D2" s="512"/>
      <c r="E2" s="513"/>
      <c r="F2" s="514"/>
    </row>
    <row r="3" spans="1:6" ht="20.25">
      <c r="A3" s="929" t="s">
        <v>702</v>
      </c>
      <c r="B3" s="929"/>
      <c r="C3" s="929"/>
      <c r="D3" s="929"/>
      <c r="E3" s="929"/>
      <c r="F3" s="929"/>
    </row>
    <row r="4" spans="1:6" ht="20.25">
      <c r="A4" s="514"/>
      <c r="B4" s="514"/>
      <c r="C4" s="514"/>
      <c r="D4" s="514"/>
      <c r="E4" s="514"/>
      <c r="F4" s="514"/>
    </row>
    <row r="5" spans="1:6" ht="20.25">
      <c r="A5" s="515"/>
      <c r="B5" s="515"/>
      <c r="C5" s="514"/>
      <c r="D5" s="514"/>
      <c r="E5" s="514"/>
      <c r="F5" s="513" t="s">
        <v>515</v>
      </c>
    </row>
    <row r="6" spans="1:6" ht="30.75" customHeight="1" thickBot="1">
      <c r="A6" s="516"/>
      <c r="B6" s="517"/>
      <c r="C6" s="518" t="s">
        <v>729</v>
      </c>
      <c r="D6" s="518" t="s">
        <v>752</v>
      </c>
      <c r="E6" s="518" t="s">
        <v>853</v>
      </c>
      <c r="F6" s="519" t="s">
        <v>931</v>
      </c>
    </row>
    <row r="7" spans="1:6" ht="21" thickTop="1">
      <c r="A7" s="520" t="s">
        <v>714</v>
      </c>
      <c r="B7" s="521" t="s">
        <v>526</v>
      </c>
      <c r="C7" s="522">
        <v>234041</v>
      </c>
      <c r="D7" s="522">
        <v>250714</v>
      </c>
      <c r="E7" s="522">
        <f>'БС 2021'!E81</f>
        <v>253175</v>
      </c>
      <c r="F7" s="523">
        <f>'БС 2022'!H71</f>
        <v>169406</v>
      </c>
    </row>
    <row r="8" spans="1:6" ht="21" thickBot="1">
      <c r="A8" s="524"/>
      <c r="B8" s="525" t="s">
        <v>527</v>
      </c>
      <c r="C8" s="526">
        <v>250493</v>
      </c>
      <c r="D8" s="526">
        <v>251577</v>
      </c>
      <c r="E8" s="526">
        <f>'БС 2021'!F81</f>
        <v>169523</v>
      </c>
      <c r="F8" s="527" t="s">
        <v>528</v>
      </c>
    </row>
    <row r="9" spans="1:6" ht="20.25">
      <c r="A9" s="528"/>
      <c r="B9" s="529" t="s">
        <v>715</v>
      </c>
      <c r="C9" s="676">
        <f>_xlfn.IFERROR(C8/C7-1,0)</f>
        <v>0.07029537559658361</v>
      </c>
      <c r="D9" s="676">
        <f>_xlfn.IFERROR(D8/D7-1,0)</f>
        <v>0.003442169164865172</v>
      </c>
      <c r="E9" s="676">
        <f>_xlfn.IFERROR(E8/E7-1,0)</f>
        <v>-0.33041177051446624</v>
      </c>
      <c r="F9" s="677" t="s">
        <v>528</v>
      </c>
    </row>
    <row r="10" spans="1:6" ht="21" thickBot="1">
      <c r="A10" s="925" t="s">
        <v>716</v>
      </c>
      <c r="B10" s="926"/>
      <c r="C10" s="751">
        <v>0.01</v>
      </c>
      <c r="D10" s="678">
        <f>_xlfn.IFERROR(D8/C8-1,0)</f>
        <v>0.004327466236581534</v>
      </c>
      <c r="E10" s="678">
        <f>_xlfn.IFERROR(E8/D8-1,0)</f>
        <v>-0.32615859160416094</v>
      </c>
      <c r="F10" s="678">
        <f>_xlfn.IFERROR(F7/E8-1,0)</f>
        <v>-0.0006901718350902364</v>
      </c>
    </row>
    <row r="11" spans="1:6" ht="21" thickTop="1">
      <c r="A11" s="520" t="s">
        <v>717</v>
      </c>
      <c r="B11" s="521" t="s">
        <v>526</v>
      </c>
      <c r="C11" s="522">
        <v>216582</v>
      </c>
      <c r="D11" s="522">
        <v>204124</v>
      </c>
      <c r="E11" s="522">
        <f>'БС 2021'!E9</f>
        <v>208274</v>
      </c>
      <c r="F11" s="522">
        <f>'БС 2022'!H11</f>
        <v>126624</v>
      </c>
    </row>
    <row r="12" spans="1:10" ht="21" thickBot="1">
      <c r="A12" s="524"/>
      <c r="B12" s="525" t="s">
        <v>527</v>
      </c>
      <c r="C12" s="522">
        <v>192177</v>
      </c>
      <c r="D12" s="522">
        <v>183407</v>
      </c>
      <c r="E12" s="522">
        <f>'БС 2021'!F9</f>
        <v>107940</v>
      </c>
      <c r="F12" s="527" t="s">
        <v>528</v>
      </c>
      <c r="J12" s="305"/>
    </row>
    <row r="13" spans="1:6" ht="20.25">
      <c r="A13" s="528"/>
      <c r="B13" s="529" t="s">
        <v>715</v>
      </c>
      <c r="C13" s="676">
        <f>_xlfn.IFERROR(C12/C11-1,0)</f>
        <v>-0.11268249439011557</v>
      </c>
      <c r="D13" s="676">
        <f>_xlfn.IFERROR(D12/D11-1,0)</f>
        <v>-0.1014922302130078</v>
      </c>
      <c r="E13" s="676">
        <f>_xlfn.IFERROR(E12/E11-1,0)</f>
        <v>-0.4817403996658248</v>
      </c>
      <c r="F13" s="677" t="s">
        <v>528</v>
      </c>
    </row>
    <row r="14" spans="1:10" ht="21" thickBot="1">
      <c r="A14" s="925" t="s">
        <v>716</v>
      </c>
      <c r="B14" s="926"/>
      <c r="C14" s="678">
        <v>0.03</v>
      </c>
      <c r="D14" s="678">
        <f>_xlfn.IFERROR(D12/C12-1,0)</f>
        <v>-0.045635013555212156</v>
      </c>
      <c r="E14" s="678">
        <f>_xlfn.IFERROR(E12/D12-1,0)</f>
        <v>-0.411472844547918</v>
      </c>
      <c r="F14" s="678">
        <f>_xlfn.IFERROR(F11/E12-1,0)</f>
        <v>0.1730961645358533</v>
      </c>
      <c r="J14" s="305"/>
    </row>
    <row r="15" spans="1:6" ht="21" thickTop="1">
      <c r="A15" s="520" t="s">
        <v>525</v>
      </c>
      <c r="B15" s="521" t="s">
        <v>526</v>
      </c>
      <c r="C15" s="522">
        <v>258390</v>
      </c>
      <c r="D15" s="522">
        <v>261555</v>
      </c>
      <c r="E15" s="522">
        <f>'БУ 2021'!E11</f>
        <v>276583</v>
      </c>
      <c r="F15" s="522">
        <f>'БУ 2022'!H12</f>
        <v>295039</v>
      </c>
    </row>
    <row r="16" spans="1:6" ht="21" thickBot="1">
      <c r="A16" s="524"/>
      <c r="B16" s="525" t="s">
        <v>527</v>
      </c>
      <c r="C16" s="530">
        <v>239806</v>
      </c>
      <c r="D16" s="530">
        <v>245243</v>
      </c>
      <c r="E16" s="530">
        <f>'БУ 2021'!F11</f>
        <v>259623</v>
      </c>
      <c r="F16" s="527" t="s">
        <v>528</v>
      </c>
    </row>
    <row r="17" spans="1:6" ht="20.25">
      <c r="A17" s="528"/>
      <c r="B17" s="529" t="s">
        <v>715</v>
      </c>
      <c r="C17" s="676">
        <f>_xlfn.IFERROR(C16/C15-1,0)</f>
        <v>-0.07192228801424205</v>
      </c>
      <c r="D17" s="676">
        <f>_xlfn.IFERROR(D16/D15-1,0)</f>
        <v>-0.06236546806598997</v>
      </c>
      <c r="E17" s="676">
        <f>_xlfn.IFERROR(E16/E15-1,0)</f>
        <v>-0.061319748502257965</v>
      </c>
      <c r="F17" s="677" t="s">
        <v>528</v>
      </c>
    </row>
    <row r="18" spans="1:10" ht="21" thickBot="1">
      <c r="A18" s="925" t="s">
        <v>716</v>
      </c>
      <c r="B18" s="926"/>
      <c r="C18" s="678">
        <v>0.05</v>
      </c>
      <c r="D18" s="678">
        <f>_xlfn.IFERROR(D16/C16-1,0)</f>
        <v>0.022672493598992594</v>
      </c>
      <c r="E18" s="678">
        <f>_xlfn.IFERROR(E16/D16-1,0)</f>
        <v>0.05863572048947363</v>
      </c>
      <c r="F18" s="679">
        <f>_xlfn.IFERROR(F15/E16-1,0)</f>
        <v>0.13641318373179567</v>
      </c>
      <c r="J18" s="305"/>
    </row>
    <row r="19" spans="1:6" ht="21" thickTop="1">
      <c r="A19" s="520" t="s">
        <v>529</v>
      </c>
      <c r="B19" s="521" t="s">
        <v>526</v>
      </c>
      <c r="C19" s="522">
        <v>259376</v>
      </c>
      <c r="D19" s="522">
        <v>268324</v>
      </c>
      <c r="E19" s="522">
        <f>'БУ 2021'!E29</f>
        <v>285662</v>
      </c>
      <c r="F19" s="522">
        <f>'БУ 2022'!H24</f>
        <v>305019</v>
      </c>
    </row>
    <row r="20" spans="1:6" ht="21" thickBot="1">
      <c r="A20" s="524"/>
      <c r="B20" s="525" t="s">
        <v>527</v>
      </c>
      <c r="C20" s="530">
        <v>238015</v>
      </c>
      <c r="D20" s="530">
        <v>246468</v>
      </c>
      <c r="E20" s="530">
        <f>'БУ 2021'!F29</f>
        <v>267800</v>
      </c>
      <c r="F20" s="527" t="s">
        <v>528</v>
      </c>
    </row>
    <row r="21" spans="1:6" ht="20.25">
      <c r="A21" s="528"/>
      <c r="B21" s="529" t="s">
        <v>715</v>
      </c>
      <c r="C21" s="676">
        <f>_xlfn.IFERROR(C20/C19-1,0)</f>
        <v>-0.08235534513601872</v>
      </c>
      <c r="D21" s="676">
        <f>_xlfn.IFERROR(D20/D19-1,0)</f>
        <v>-0.08145376485144828</v>
      </c>
      <c r="E21" s="676">
        <f>_xlfn.IFERROR(E20/E19-1,0)</f>
        <v>-0.06252844270501501</v>
      </c>
      <c r="F21" s="677" t="s">
        <v>528</v>
      </c>
    </row>
    <row r="22" spans="1:6" ht="21" thickBot="1">
      <c r="A22" s="925" t="s">
        <v>716</v>
      </c>
      <c r="B22" s="926"/>
      <c r="C22" s="678">
        <v>0.08</v>
      </c>
      <c r="D22" s="678">
        <f>_xlfn.IFERROR(D20/C20-1,0)</f>
        <v>0.035514568409553915</v>
      </c>
      <c r="E22" s="678">
        <f>_xlfn.IFERROR(E20/D20-1,0)</f>
        <v>0.08655078955483075</v>
      </c>
      <c r="F22" s="678">
        <f>_xlfn.IFERROR(F19/E20-1,0)</f>
        <v>0.1389805825242718</v>
      </c>
    </row>
    <row r="23" spans="1:6" ht="21" thickTop="1">
      <c r="A23" s="520" t="s">
        <v>530</v>
      </c>
      <c r="B23" s="521" t="s">
        <v>526</v>
      </c>
      <c r="C23" s="680">
        <v>159</v>
      </c>
      <c r="D23" s="680">
        <v>-6769</v>
      </c>
      <c r="E23" s="680">
        <f>'БУ 2021'!E65</f>
        <v>169</v>
      </c>
      <c r="F23" s="680">
        <f>'БУ 2022'!H37</f>
        <v>9980</v>
      </c>
    </row>
    <row r="24" spans="1:6" ht="21" thickBot="1">
      <c r="A24" s="524"/>
      <c r="B24" s="525" t="s">
        <v>527</v>
      </c>
      <c r="C24" s="681">
        <v>2056</v>
      </c>
      <c r="D24" s="681">
        <v>-1225</v>
      </c>
      <c r="E24" s="681">
        <f>'БУ 2021'!F69</f>
        <v>621</v>
      </c>
      <c r="F24" s="682" t="s">
        <v>528</v>
      </c>
    </row>
    <row r="25" spans="1:6" ht="20.25">
      <c r="A25" s="528"/>
      <c r="B25" s="529" t="s">
        <v>715</v>
      </c>
      <c r="C25" s="676">
        <f>_xlfn.IFERROR(C24/C23-1,0)</f>
        <v>11.930817610062894</v>
      </c>
      <c r="D25" s="676">
        <f>_xlfn.IFERROR(D24/D23-1,0)</f>
        <v>-0.8190279214064116</v>
      </c>
      <c r="E25" s="676">
        <f>_xlfn.IFERROR(E24/E23-1,0)</f>
        <v>2.6745562130177514</v>
      </c>
      <c r="F25" s="677" t="s">
        <v>528</v>
      </c>
    </row>
    <row r="26" spans="1:6" ht="21" thickBot="1">
      <c r="A26" s="925" t="s">
        <v>716</v>
      </c>
      <c r="B26" s="926"/>
      <c r="C26" s="678">
        <v>-0.73</v>
      </c>
      <c r="D26" s="678">
        <f>_xlfn.IFERROR(D24/C24-1,0)</f>
        <v>-1.5958171206225682</v>
      </c>
      <c r="E26" s="678">
        <f>_xlfn.IFERROR(E24/D24-1,0)</f>
        <v>-1.506938775510204</v>
      </c>
      <c r="F26" s="679">
        <f>_xlfn.IFERROR(F23/E24-1,0)</f>
        <v>15.07085346215781</v>
      </c>
    </row>
    <row r="27" spans="1:6" ht="21" thickTop="1">
      <c r="A27" s="531" t="s">
        <v>531</v>
      </c>
      <c r="B27" s="521" t="s">
        <v>526</v>
      </c>
      <c r="C27" s="522">
        <v>866</v>
      </c>
      <c r="D27" s="522">
        <v>221</v>
      </c>
      <c r="E27" s="522">
        <f>'БУ 2021'!E76</f>
        <v>169</v>
      </c>
      <c r="F27" s="522">
        <f>'БУ 2022'!H67</f>
        <v>510</v>
      </c>
    </row>
    <row r="28" spans="1:6" ht="21" thickBot="1">
      <c r="A28" s="524"/>
      <c r="B28" s="525" t="s">
        <v>527</v>
      </c>
      <c r="C28" s="530">
        <v>1334</v>
      </c>
      <c r="D28" s="530">
        <v>1084</v>
      </c>
      <c r="E28" s="530">
        <f>'БУ 2021'!F76</f>
        <v>621</v>
      </c>
      <c r="F28" s="527" t="s">
        <v>528</v>
      </c>
    </row>
    <row r="29" spans="1:6" ht="20.25">
      <c r="A29" s="528"/>
      <c r="B29" s="529" t="s">
        <v>715</v>
      </c>
      <c r="C29" s="676">
        <f>_xlfn.IFERROR(C28/C27-1,0)</f>
        <v>0.5404157043879907</v>
      </c>
      <c r="D29" s="676">
        <f>_xlfn.IFERROR(D28/D27-1,0)</f>
        <v>3.904977375565611</v>
      </c>
      <c r="E29" s="676">
        <f>_xlfn.IFERROR(E28/E27-1,0)</f>
        <v>2.6745562130177514</v>
      </c>
      <c r="F29" s="677" t="s">
        <v>528</v>
      </c>
    </row>
    <row r="30" spans="1:6" ht="21" thickBot="1">
      <c r="A30" s="925" t="s">
        <v>716</v>
      </c>
      <c r="B30" s="926"/>
      <c r="C30" s="678">
        <v>-0.81</v>
      </c>
      <c r="D30" s="678">
        <f>_xlfn.IFERROR(D28/C28-1,0)</f>
        <v>-0.18740629685157417</v>
      </c>
      <c r="E30" s="678">
        <f>_xlfn.IFERROR(E28/D28-1,0)</f>
        <v>-0.4271217712177122</v>
      </c>
      <c r="F30" s="678">
        <f>_xlfn.IFERROR(F27/E28-1,0)</f>
        <v>-0.17874396135265702</v>
      </c>
    </row>
    <row r="31" spans="1:6" ht="9" customHeight="1" thickBot="1" thickTop="1">
      <c r="A31" s="532"/>
      <c r="B31" s="533"/>
      <c r="C31" s="534"/>
      <c r="D31" s="534"/>
      <c r="E31" s="534"/>
      <c r="F31" s="535"/>
    </row>
    <row r="32" spans="1:6" ht="21" thickTop="1">
      <c r="A32" s="520" t="s">
        <v>532</v>
      </c>
      <c r="B32" s="521" t="s">
        <v>526</v>
      </c>
      <c r="C32" s="522">
        <v>158</v>
      </c>
      <c r="D32" s="522">
        <v>152</v>
      </c>
      <c r="E32" s="522">
        <v>152</v>
      </c>
      <c r="F32" s="523">
        <v>152</v>
      </c>
    </row>
    <row r="33" spans="1:6" ht="21" thickBot="1">
      <c r="A33" s="524"/>
      <c r="B33" s="525" t="s">
        <v>527</v>
      </c>
      <c r="C33" s="530">
        <v>133</v>
      </c>
      <c r="D33" s="530">
        <v>138</v>
      </c>
      <c r="E33" s="530">
        <v>125</v>
      </c>
      <c r="F33" s="536" t="s">
        <v>528</v>
      </c>
    </row>
    <row r="34" spans="1:6" ht="20.25">
      <c r="A34" s="528"/>
      <c r="B34" s="529" t="s">
        <v>715</v>
      </c>
      <c r="C34" s="676">
        <f>_xlfn.IFERROR(C33/C32-1,0)</f>
        <v>-0.15822784810126578</v>
      </c>
      <c r="D34" s="676">
        <f>_xlfn.IFERROR(D33/D32-1,0)</f>
        <v>-0.09210526315789469</v>
      </c>
      <c r="E34" s="676">
        <f>_xlfn.IFERROR(E33/E32-1,0)</f>
        <v>-0.17763157894736847</v>
      </c>
      <c r="F34" s="677" t="s">
        <v>528</v>
      </c>
    </row>
    <row r="35" spans="1:6" ht="21" thickBot="1">
      <c r="A35" s="925" t="s">
        <v>716</v>
      </c>
      <c r="B35" s="926"/>
      <c r="C35" s="678">
        <v>-0.04</v>
      </c>
      <c r="D35" s="678">
        <f>_xlfn.IFERROR(D33/C33-1,0)</f>
        <v>0.03759398496240607</v>
      </c>
      <c r="E35" s="678">
        <f>_xlfn.IFERROR(E33/D33-1,0)</f>
        <v>-0.09420289855072461</v>
      </c>
      <c r="F35" s="678">
        <f>_xlfn.IFERROR(F32/E33-1,0)</f>
        <v>0.21599999999999997</v>
      </c>
    </row>
    <row r="36" spans="1:6" ht="21" thickTop="1">
      <c r="A36" s="520" t="s">
        <v>533</v>
      </c>
      <c r="B36" s="521" t="s">
        <v>526</v>
      </c>
      <c r="C36" s="522">
        <v>33732</v>
      </c>
      <c r="D36" s="522">
        <v>40617</v>
      </c>
      <c r="E36" s="522">
        <v>45276</v>
      </c>
      <c r="F36" s="717">
        <v>49803</v>
      </c>
    </row>
    <row r="37" spans="1:6" ht="21" thickBot="1">
      <c r="A37" s="524"/>
      <c r="B37" s="525" t="s">
        <v>527</v>
      </c>
      <c r="C37" s="530">
        <v>37636</v>
      </c>
      <c r="D37" s="530">
        <v>44537</v>
      </c>
      <c r="E37" s="716">
        <v>47220</v>
      </c>
      <c r="F37" s="752" t="s">
        <v>528</v>
      </c>
    </row>
    <row r="38" spans="1:6" ht="20.25">
      <c r="A38" s="528"/>
      <c r="B38" s="529" t="s">
        <v>715</v>
      </c>
      <c r="C38" s="676">
        <f>_xlfn.IFERROR(C37/C36-1,0)</f>
        <v>0.11573579983398563</v>
      </c>
      <c r="D38" s="676">
        <f>_xlfn.IFERROR(D37/D36-1,0)</f>
        <v>0.09651131299702098</v>
      </c>
      <c r="E38" s="676">
        <f>_xlfn.IFERROR(E37/E36-1,0)</f>
        <v>0.042936655181553096</v>
      </c>
      <c r="F38" s="677" t="s">
        <v>528</v>
      </c>
    </row>
    <row r="39" spans="1:6" ht="21" thickBot="1">
      <c r="A39" s="925" t="s">
        <v>716</v>
      </c>
      <c r="B39" s="926"/>
      <c r="C39" s="678">
        <v>-0.12</v>
      </c>
      <c r="D39" s="678">
        <f>_xlfn.IFERROR(D37/C37-1,0)</f>
        <v>0.18336167499202882</v>
      </c>
      <c r="E39" s="678">
        <f>_xlfn.IFERROR(E37/D37-1,0)</f>
        <v>0.06024204593933136</v>
      </c>
      <c r="F39" s="679">
        <f>_xlfn.IFERROR(F36/E37-1,0)</f>
        <v>0.054701397712833444</v>
      </c>
    </row>
    <row r="40" spans="1:6" ht="9" customHeight="1" thickBot="1" thickTop="1">
      <c r="A40" s="532"/>
      <c r="B40" s="533"/>
      <c r="C40" s="534"/>
      <c r="D40" s="534"/>
      <c r="E40" s="534"/>
      <c r="F40" s="535"/>
    </row>
    <row r="41" spans="1:6" ht="21" thickTop="1">
      <c r="A41" s="520" t="s">
        <v>718</v>
      </c>
      <c r="B41" s="521" t="s">
        <v>526</v>
      </c>
      <c r="C41" s="522">
        <v>37686</v>
      </c>
      <c r="D41" s="522">
        <v>35117</v>
      </c>
      <c r="E41" s="522">
        <v>58928</v>
      </c>
      <c r="F41" s="523">
        <v>10950</v>
      </c>
    </row>
    <row r="42" spans="1:6" ht="21" thickBot="1">
      <c r="A42" s="524"/>
      <c r="B42" s="525" t="s">
        <v>527</v>
      </c>
      <c r="C42" s="530">
        <v>24637</v>
      </c>
      <c r="D42" s="530">
        <v>19100</v>
      </c>
      <c r="E42" s="716">
        <v>38428</v>
      </c>
      <c r="F42" s="536" t="s">
        <v>528</v>
      </c>
    </row>
    <row r="43" spans="1:6" ht="20.25">
      <c r="A43" s="528"/>
      <c r="B43" s="529" t="s">
        <v>715</v>
      </c>
      <c r="C43" s="676">
        <f>_xlfn.IFERROR(C42/C41-1,0)</f>
        <v>-0.3462559040492491</v>
      </c>
      <c r="D43" s="676">
        <f>_xlfn.IFERROR(D42/D41-1,0)</f>
        <v>-0.45610388131104596</v>
      </c>
      <c r="E43" s="676">
        <f>_xlfn.IFERROR(E42/E41-1,0)</f>
        <v>-0.3478821612815639</v>
      </c>
      <c r="F43" s="677" t="s">
        <v>528</v>
      </c>
    </row>
    <row r="44" spans="1:6" ht="21" thickBot="1">
      <c r="A44" s="925" t="s">
        <v>716</v>
      </c>
      <c r="B44" s="926"/>
      <c r="C44" s="678">
        <v>0.66</v>
      </c>
      <c r="D44" s="678">
        <f>_xlfn.IFERROR(D42/C42-1,0)</f>
        <v>-0.22474327231399926</v>
      </c>
      <c r="E44" s="678">
        <f>_xlfn.IFERROR(E42/D42-1,0)</f>
        <v>1.0119371727748692</v>
      </c>
      <c r="F44" s="679">
        <f>_xlfn.IFERROR(F41/E42-1,0)</f>
        <v>-0.7150515249297387</v>
      </c>
    </row>
    <row r="45" spans="1:6" ht="21" thickTop="1">
      <c r="A45" s="514"/>
      <c r="B45" s="514"/>
      <c r="C45" s="514"/>
      <c r="D45" s="514"/>
      <c r="E45" s="514"/>
      <c r="F45" s="514"/>
    </row>
    <row r="46" spans="1:7" ht="15.75" customHeight="1">
      <c r="A46" s="927" t="s">
        <v>919</v>
      </c>
      <c r="B46" s="927"/>
      <c r="C46" s="927"/>
      <c r="D46" s="927"/>
      <c r="E46" s="927"/>
      <c r="F46" s="927"/>
      <c r="G46" s="306"/>
    </row>
    <row r="47" spans="1:7" ht="12.75">
      <c r="A47" s="927"/>
      <c r="B47" s="927"/>
      <c r="C47" s="927"/>
      <c r="D47" s="927"/>
      <c r="E47" s="927"/>
      <c r="F47" s="927"/>
      <c r="G47" s="306"/>
    </row>
    <row r="48" spans="1:6" ht="12.75">
      <c r="A48" s="927"/>
      <c r="B48" s="927"/>
      <c r="C48" s="927"/>
      <c r="D48" s="927"/>
      <c r="E48" s="927"/>
      <c r="F48" s="927"/>
    </row>
    <row r="49" spans="1:6" ht="20.25">
      <c r="A49" s="514"/>
      <c r="B49" s="514"/>
      <c r="C49" s="514"/>
      <c r="D49" s="514"/>
      <c r="E49" s="514"/>
      <c r="F49" s="514"/>
    </row>
    <row r="50" spans="1:6" ht="20.25">
      <c r="A50" s="514" t="s">
        <v>719</v>
      </c>
      <c r="B50" s="514"/>
      <c r="C50" s="514"/>
      <c r="D50" s="514"/>
      <c r="E50" s="514"/>
      <c r="F50" s="514"/>
    </row>
  </sheetData>
  <sheetProtection/>
  <mergeCells count="12">
    <mergeCell ref="E1:F1"/>
    <mergeCell ref="A3:F3"/>
    <mergeCell ref="A10:B10"/>
    <mergeCell ref="A14:B14"/>
    <mergeCell ref="A18:B18"/>
    <mergeCell ref="A22:B22"/>
    <mergeCell ref="A26:B26"/>
    <mergeCell ref="A30:B30"/>
    <mergeCell ref="A35:B35"/>
    <mergeCell ref="A39:B39"/>
    <mergeCell ref="A44:B44"/>
    <mergeCell ref="A46:F48"/>
  </mergeCells>
  <printOptions/>
  <pageMargins left="0.1968503937007874" right="0.31496062992125984" top="0.7480314960629921" bottom="0.7480314960629921" header="0.31496062992125984" footer="0.31496062992125984"/>
  <pageSetup fitToHeight="0" fitToWidth="1"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46"/>
  <sheetViews>
    <sheetView showGridLines="0" zoomScalePageLayoutView="0" workbookViewId="0" topLeftCell="A4">
      <selection activeCell="D10" sqref="D10"/>
    </sheetView>
  </sheetViews>
  <sheetFormatPr defaultColWidth="9.140625" defaultRowHeight="12.75"/>
  <cols>
    <col min="1" max="1" width="23.8515625" style="0" customWidth="1"/>
    <col min="2" max="2" width="16.8515625" style="0" customWidth="1"/>
    <col min="3" max="6" width="15.7109375" style="0" customWidth="1"/>
  </cols>
  <sheetData>
    <row r="1" spans="1:6" ht="12.75">
      <c r="A1" s="74"/>
      <c r="B1" s="408"/>
      <c r="C1" s="408"/>
      <c r="D1" s="408"/>
      <c r="E1" s="408"/>
      <c r="F1" s="411"/>
    </row>
    <row r="2" spans="1:6" ht="13.5" thickBot="1">
      <c r="A2" s="74"/>
      <c r="B2" s="408"/>
      <c r="C2" s="407"/>
      <c r="D2" s="407"/>
      <c r="E2" s="407"/>
      <c r="F2" s="407"/>
    </row>
    <row r="3" spans="1:6" ht="47.25" customHeight="1" thickBot="1">
      <c r="A3" s="407"/>
      <c r="B3" s="412"/>
      <c r="C3" s="453" t="s">
        <v>856</v>
      </c>
      <c r="D3" s="453" t="s">
        <v>920</v>
      </c>
      <c r="E3" s="454" t="s">
        <v>921</v>
      </c>
      <c r="F3" s="455" t="s">
        <v>868</v>
      </c>
    </row>
    <row r="4" spans="1:6" ht="15" customHeight="1">
      <c r="A4" s="944" t="s">
        <v>534</v>
      </c>
      <c r="B4" s="945"/>
      <c r="C4" s="457"/>
      <c r="D4" s="457"/>
      <c r="E4" s="457"/>
      <c r="F4" s="457"/>
    </row>
    <row r="5" spans="1:6" ht="15" customHeight="1">
      <c r="A5" s="946" t="s">
        <v>720</v>
      </c>
      <c r="B5" s="947"/>
      <c r="C5" s="753">
        <f>1334/246847*100</f>
        <v>0.5404157230997338</v>
      </c>
      <c r="D5" s="684">
        <f>1084/252950*100</f>
        <v>0.4285431903538249</v>
      </c>
      <c r="E5" s="684">
        <f>621/('БУ 2021'!F29+'БУ 2021'!F51+'БУ 2021'!F64)*100</f>
        <v>0.22499836957703204</v>
      </c>
      <c r="F5" s="755">
        <f>504/('БУ 2022'!H24+'БУ 2022'!H45+'БУ 2022'!H53)*100</f>
        <v>0.16442163710448277</v>
      </c>
    </row>
    <row r="6" spans="1:6" ht="15" customHeight="1">
      <c r="A6" s="946" t="s">
        <v>721</v>
      </c>
      <c r="B6" s="947"/>
      <c r="C6" s="753">
        <f>1334/250493*100</f>
        <v>0.5325498117711872</v>
      </c>
      <c r="D6" s="684">
        <f>1084/251577*100</f>
        <v>0.4308819963669175</v>
      </c>
      <c r="E6" s="684">
        <f>621/'БС 2021'!F81*100</f>
        <v>0.36632197400942645</v>
      </c>
      <c r="F6" s="755">
        <f>504/'БС 2022'!H71*100</f>
        <v>0.2975101236083728</v>
      </c>
    </row>
    <row r="7" spans="1:6" ht="15" customHeight="1">
      <c r="A7" s="946" t="s">
        <v>722</v>
      </c>
      <c r="B7" s="947"/>
      <c r="C7" s="753"/>
      <c r="D7" s="684"/>
      <c r="E7" s="684"/>
      <c r="F7" s="685"/>
    </row>
    <row r="8" spans="1:6" ht="15" customHeight="1">
      <c r="A8" s="946" t="s">
        <v>536</v>
      </c>
      <c r="B8" s="947"/>
      <c r="C8" s="753">
        <f>99956/250493*100</f>
        <v>39.90370988410854</v>
      </c>
      <c r="D8" s="684">
        <f>117193/251577*100</f>
        <v>46.58335221423262</v>
      </c>
      <c r="E8" s="684">
        <f>98720/'БС 2021'!F81*100</f>
        <v>58.233985948809305</v>
      </c>
      <c r="F8" s="684">
        <f>97624/'БС 2022'!H71*100</f>
        <v>57.62723870465037</v>
      </c>
    </row>
    <row r="9" spans="1:6" ht="15" customHeight="1">
      <c r="A9" s="946" t="s">
        <v>535</v>
      </c>
      <c r="B9" s="947"/>
      <c r="C9" s="753">
        <f>152349/69406*100</f>
        <v>219.50407745728035</v>
      </c>
      <c r="D9" s="684">
        <f>177674/92203*100</f>
        <v>192.698719130614</v>
      </c>
      <c r="E9" s="684">
        <f>148803/80420*100</f>
        <v>185.03233026610295</v>
      </c>
      <c r="F9" s="684">
        <f>'БС 2022'!H39/'БС 2022'!H101*100</f>
        <v>166.30569768019473</v>
      </c>
    </row>
    <row r="10" spans="1:6" ht="15" customHeight="1" thickBot="1">
      <c r="A10" s="948" t="s">
        <v>723</v>
      </c>
      <c r="B10" s="949"/>
      <c r="C10" s="754">
        <f>128417/239806*100</f>
        <v>53.55036988232155</v>
      </c>
      <c r="D10" s="686">
        <f>147824/245243*100</f>
        <v>60.27654204197469</v>
      </c>
      <c r="E10" s="686">
        <f>'БУ 2021'!F36/'БУ 2021'!F11*100</f>
        <v>58.54643078617842</v>
      </c>
      <c r="F10" s="686">
        <f>'БУ 2022'!H27/'БУ 2022'!H12*100</f>
        <v>55.58417700710754</v>
      </c>
    </row>
    <row r="11" spans="1:6" ht="12.75">
      <c r="A11" s="413"/>
      <c r="B11" s="413"/>
      <c r="C11" s="413"/>
      <c r="D11" s="413"/>
      <c r="E11" s="413"/>
      <c r="F11" s="413"/>
    </row>
    <row r="12" spans="1:6" ht="13.5" thickBot="1">
      <c r="A12" s="74"/>
      <c r="B12" s="408"/>
      <c r="C12" s="407"/>
      <c r="D12" s="407"/>
      <c r="E12" s="407"/>
      <c r="F12" s="414" t="s">
        <v>515</v>
      </c>
    </row>
    <row r="13" spans="1:6" ht="39.75" customHeight="1" thickBot="1">
      <c r="A13" s="407"/>
      <c r="B13" s="412"/>
      <c r="C13" s="415" t="s">
        <v>724</v>
      </c>
      <c r="D13" s="415" t="s">
        <v>854</v>
      </c>
      <c r="E13" s="415" t="s">
        <v>922</v>
      </c>
      <c r="F13" s="455" t="s">
        <v>923</v>
      </c>
    </row>
    <row r="14" spans="1:6" ht="15" customHeight="1">
      <c r="A14" s="934" t="s">
        <v>725</v>
      </c>
      <c r="B14" s="935"/>
      <c r="C14" s="457">
        <v>0</v>
      </c>
      <c r="D14" s="457">
        <v>0</v>
      </c>
      <c r="E14" s="457">
        <v>0</v>
      </c>
      <c r="F14" s="458">
        <v>0</v>
      </c>
    </row>
    <row r="15" spans="1:6" ht="15" customHeight="1">
      <c r="A15" s="936" t="s">
        <v>726</v>
      </c>
      <c r="B15" s="937"/>
      <c r="C15" s="403">
        <v>0</v>
      </c>
      <c r="D15" s="403">
        <v>0</v>
      </c>
      <c r="E15" s="403">
        <v>0</v>
      </c>
      <c r="F15" s="402">
        <v>0</v>
      </c>
    </row>
    <row r="16" spans="1:6" ht="15" customHeight="1" thickBot="1">
      <c r="A16" s="938" t="s">
        <v>609</v>
      </c>
      <c r="B16" s="939"/>
      <c r="C16" s="683">
        <f>SUM(C14:C15)</f>
        <v>0</v>
      </c>
      <c r="D16" s="683">
        <f>SUM(D14:D15)</f>
        <v>0</v>
      </c>
      <c r="E16" s="683">
        <f>SUM(E14:E15)</f>
        <v>0</v>
      </c>
      <c r="F16" s="683">
        <f>SUM(F14:F15)</f>
        <v>0</v>
      </c>
    </row>
    <row r="17" spans="1:6" s="307" customFormat="1" ht="15">
      <c r="A17" s="421"/>
      <c r="B17" s="422"/>
      <c r="C17" s="423"/>
      <c r="D17" s="423"/>
      <c r="E17" s="423"/>
      <c r="F17" s="423"/>
    </row>
    <row r="18" spans="1:6" s="307" customFormat="1" ht="15.75" thickBot="1">
      <c r="A18" s="424"/>
      <c r="B18" s="425"/>
      <c r="C18" s="426"/>
      <c r="D18" s="426"/>
      <c r="E18" s="426"/>
      <c r="F18" s="414" t="s">
        <v>515</v>
      </c>
    </row>
    <row r="19" spans="1:6" ht="30" customHeight="1" thickBot="1">
      <c r="A19" s="427"/>
      <c r="B19" s="428"/>
      <c r="C19" s="429" t="s">
        <v>729</v>
      </c>
      <c r="D19" s="429" t="s">
        <v>924</v>
      </c>
      <c r="E19" s="429" t="s">
        <v>853</v>
      </c>
      <c r="F19" s="430" t="s">
        <v>868</v>
      </c>
    </row>
    <row r="20" spans="1:6" ht="15" customHeight="1">
      <c r="A20" s="940" t="s">
        <v>545</v>
      </c>
      <c r="B20" s="431" t="s">
        <v>526</v>
      </c>
      <c r="C20" s="432">
        <v>0</v>
      </c>
      <c r="D20" s="432">
        <v>0</v>
      </c>
      <c r="E20" s="756">
        <v>3000</v>
      </c>
      <c r="F20" s="432">
        <v>0</v>
      </c>
    </row>
    <row r="21" spans="1:6" ht="15" customHeight="1">
      <c r="A21" s="941"/>
      <c r="B21" s="433" t="s">
        <v>730</v>
      </c>
      <c r="C21" s="434"/>
      <c r="D21" s="434"/>
      <c r="E21" s="757">
        <v>3000</v>
      </c>
      <c r="F21" s="435" t="s">
        <v>528</v>
      </c>
    </row>
    <row r="22" spans="1:6" ht="15" customHeight="1" thickBot="1">
      <c r="A22" s="942"/>
      <c r="B22" s="436" t="s">
        <v>751</v>
      </c>
      <c r="C22" s="437"/>
      <c r="D22" s="437"/>
      <c r="E22" s="758">
        <f>E20-E21</f>
        <v>0</v>
      </c>
      <c r="F22" s="438" t="s">
        <v>528</v>
      </c>
    </row>
    <row r="23" spans="1:6" ht="15" customHeight="1">
      <c r="A23" s="941" t="s">
        <v>727</v>
      </c>
      <c r="B23" s="439" t="s">
        <v>526</v>
      </c>
      <c r="C23" s="440"/>
      <c r="D23" s="440"/>
      <c r="E23" s="440"/>
      <c r="F23" s="440"/>
    </row>
    <row r="24" spans="1:6" ht="15" customHeight="1">
      <c r="A24" s="941"/>
      <c r="B24" s="402" t="s">
        <v>730</v>
      </c>
      <c r="C24" s="435"/>
      <c r="D24" s="435"/>
      <c r="E24" s="435"/>
      <c r="F24" s="441" t="s">
        <v>528</v>
      </c>
    </row>
    <row r="25" spans="1:6" ht="15" customHeight="1" thickBot="1">
      <c r="A25" s="942"/>
      <c r="B25" s="404" t="s">
        <v>751</v>
      </c>
      <c r="C25" s="437"/>
      <c r="D25" s="437"/>
      <c r="E25" s="437"/>
      <c r="F25" s="437" t="s">
        <v>528</v>
      </c>
    </row>
    <row r="26" spans="1:6" ht="15">
      <c r="A26" s="932" t="s">
        <v>728</v>
      </c>
      <c r="B26" s="442" t="s">
        <v>526</v>
      </c>
      <c r="C26" s="443"/>
      <c r="D26" s="443"/>
      <c r="E26" s="444"/>
      <c r="F26" s="444"/>
    </row>
    <row r="27" spans="1:6" ht="15">
      <c r="A27" s="932"/>
      <c r="B27" s="445" t="s">
        <v>730</v>
      </c>
      <c r="C27" s="446"/>
      <c r="D27" s="446"/>
      <c r="E27" s="447"/>
      <c r="F27" s="448" t="s">
        <v>528</v>
      </c>
    </row>
    <row r="28" spans="1:6" ht="15.75" thickBot="1">
      <c r="A28" s="933"/>
      <c r="B28" s="449" t="s">
        <v>751</v>
      </c>
      <c r="C28" s="450"/>
      <c r="D28" s="451"/>
      <c r="E28" s="450"/>
      <c r="F28" s="452" t="s">
        <v>528</v>
      </c>
    </row>
    <row r="29" spans="1:6" ht="12.75">
      <c r="A29" s="413"/>
      <c r="B29" s="416"/>
      <c r="C29" s="419"/>
      <c r="D29" s="419"/>
      <c r="E29" s="417"/>
      <c r="F29" s="419"/>
    </row>
    <row r="30" spans="1:6" ht="12.75">
      <c r="A30" s="408"/>
      <c r="B30" s="418"/>
      <c r="C30" s="419"/>
      <c r="D30" s="419"/>
      <c r="E30" s="419"/>
      <c r="F30" s="419"/>
    </row>
    <row r="31" spans="1:6" ht="12.75">
      <c r="A31" s="408"/>
      <c r="B31" s="418"/>
      <c r="C31" s="419"/>
      <c r="D31" s="419"/>
      <c r="E31" s="419"/>
      <c r="F31" s="419"/>
    </row>
    <row r="32" spans="1:6" ht="12.75">
      <c r="A32" s="74"/>
      <c r="B32" s="408"/>
      <c r="C32" s="74"/>
      <c r="D32" s="74"/>
      <c r="E32" s="74"/>
      <c r="F32" s="74"/>
    </row>
    <row r="33" spans="1:6" ht="12.75">
      <c r="A33" s="74"/>
      <c r="B33" s="408"/>
      <c r="C33" s="74"/>
      <c r="D33" s="74"/>
      <c r="E33" s="74"/>
      <c r="F33" s="74"/>
    </row>
    <row r="34" spans="1:6" ht="18" customHeight="1">
      <c r="A34" s="456" t="s">
        <v>537</v>
      </c>
      <c r="B34" s="456"/>
      <c r="C34" s="456"/>
      <c r="D34" s="456"/>
      <c r="E34" s="456"/>
      <c r="F34" s="456"/>
    </row>
    <row r="35" spans="1:7" ht="18" customHeight="1">
      <c r="A35" s="943" t="s">
        <v>755</v>
      </c>
      <c r="B35" s="943"/>
      <c r="C35" s="943"/>
      <c r="D35" s="943"/>
      <c r="E35" s="943"/>
      <c r="F35" s="943"/>
      <c r="G35" s="420"/>
    </row>
    <row r="36" spans="1:7" ht="18" customHeight="1">
      <c r="A36" s="943"/>
      <c r="B36" s="943"/>
      <c r="C36" s="943"/>
      <c r="D36" s="943"/>
      <c r="E36" s="943"/>
      <c r="F36" s="943"/>
      <c r="G36" s="420"/>
    </row>
    <row r="37" spans="1:7" ht="18" customHeight="1">
      <c r="A37" s="943"/>
      <c r="B37" s="943"/>
      <c r="C37" s="943"/>
      <c r="D37" s="943"/>
      <c r="E37" s="943"/>
      <c r="F37" s="943"/>
      <c r="G37" s="420"/>
    </row>
    <row r="38" spans="1:7" ht="18" customHeight="1">
      <c r="A38" s="943"/>
      <c r="B38" s="943"/>
      <c r="C38" s="943"/>
      <c r="D38" s="943"/>
      <c r="E38" s="943"/>
      <c r="F38" s="943"/>
      <c r="G38" s="420"/>
    </row>
    <row r="39" spans="1:7" ht="18" customHeight="1">
      <c r="A39" s="930" t="s">
        <v>756</v>
      </c>
      <c r="B39" s="930"/>
      <c r="C39" s="930"/>
      <c r="D39" s="930"/>
      <c r="E39" s="930"/>
      <c r="F39" s="930"/>
      <c r="G39" s="420"/>
    </row>
    <row r="40" spans="1:7" ht="18" customHeight="1">
      <c r="A40" s="930" t="s">
        <v>757</v>
      </c>
      <c r="B40" s="930"/>
      <c r="C40" s="930"/>
      <c r="D40" s="930"/>
      <c r="E40" s="930"/>
      <c r="F40" s="930"/>
      <c r="G40" s="420"/>
    </row>
    <row r="41" spans="1:7" ht="18" customHeight="1">
      <c r="A41" s="930" t="s">
        <v>758</v>
      </c>
      <c r="B41" s="930"/>
      <c r="C41" s="930"/>
      <c r="D41" s="930"/>
      <c r="E41" s="930"/>
      <c r="F41" s="930"/>
      <c r="G41" s="420"/>
    </row>
    <row r="42" spans="1:7" ht="18" customHeight="1">
      <c r="A42" s="931" t="s">
        <v>759</v>
      </c>
      <c r="B42" s="931"/>
      <c r="C42" s="931"/>
      <c r="D42" s="931"/>
      <c r="E42" s="931"/>
      <c r="F42" s="931"/>
      <c r="G42" s="420"/>
    </row>
    <row r="43" spans="1:7" ht="12" customHeight="1">
      <c r="A43" s="931"/>
      <c r="B43" s="931"/>
      <c r="C43" s="931"/>
      <c r="D43" s="931"/>
      <c r="E43" s="931"/>
      <c r="F43" s="931"/>
      <c r="G43" s="420"/>
    </row>
    <row r="44" spans="1:7" ht="18" customHeight="1">
      <c r="A44" s="930" t="s">
        <v>760</v>
      </c>
      <c r="B44" s="930"/>
      <c r="C44" s="930"/>
      <c r="D44" s="930"/>
      <c r="E44" s="930"/>
      <c r="F44" s="930"/>
      <c r="G44" s="420"/>
    </row>
    <row r="45" spans="1:6" ht="21" customHeight="1">
      <c r="A45" s="931" t="s">
        <v>761</v>
      </c>
      <c r="B45" s="931"/>
      <c r="C45" s="931"/>
      <c r="D45" s="931"/>
      <c r="E45" s="931"/>
      <c r="F45" s="931"/>
    </row>
    <row r="46" spans="1:6" ht="9" customHeight="1">
      <c r="A46" s="931"/>
      <c r="B46" s="931"/>
      <c r="C46" s="931"/>
      <c r="D46" s="931"/>
      <c r="E46" s="931"/>
      <c r="F46" s="931"/>
    </row>
  </sheetData>
  <sheetProtection/>
  <mergeCells count="20">
    <mergeCell ref="A44:F44"/>
    <mergeCell ref="A45:F46"/>
    <mergeCell ref="A23:A25"/>
    <mergeCell ref="A4:B4"/>
    <mergeCell ref="A5:B5"/>
    <mergeCell ref="A6:B6"/>
    <mergeCell ref="A7:B7"/>
    <mergeCell ref="A8:B8"/>
    <mergeCell ref="A9:B9"/>
    <mergeCell ref="A10:B10"/>
    <mergeCell ref="A40:F40"/>
    <mergeCell ref="A41:F41"/>
    <mergeCell ref="A42:F43"/>
    <mergeCell ref="A26:A28"/>
    <mergeCell ref="A14:B14"/>
    <mergeCell ref="A15:B15"/>
    <mergeCell ref="A16:B16"/>
    <mergeCell ref="A20:A22"/>
    <mergeCell ref="A35:F38"/>
    <mergeCell ref="A39:F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Q130"/>
  <sheetViews>
    <sheetView showGridLines="0" view="pageBreakPreview" zoomScale="55" zoomScaleNormal="55" zoomScaleSheetLayoutView="55" workbookViewId="0" topLeftCell="A1">
      <selection activeCell="C14" sqref="C14"/>
    </sheetView>
  </sheetViews>
  <sheetFormatPr defaultColWidth="9.140625" defaultRowHeight="12.75"/>
  <cols>
    <col min="1" max="1" width="9.140625" style="19" customWidth="1"/>
    <col min="2" max="2" width="25.7109375" style="19" customWidth="1"/>
    <col min="3" max="3" width="95.57421875" style="19" customWidth="1"/>
    <col min="4" max="4" width="9.8515625" style="19" customWidth="1"/>
    <col min="5" max="8" width="25.7109375" style="19" customWidth="1"/>
    <col min="9" max="9" width="4.00390625" style="19" customWidth="1"/>
    <col min="10" max="10" width="9.140625" style="19" customWidth="1"/>
    <col min="11" max="11" width="11.00390625" style="19" customWidth="1"/>
    <col min="12" max="16384" width="9.140625" style="19" customWidth="1"/>
  </cols>
  <sheetData>
    <row r="1" ht="18.75">
      <c r="H1" s="409" t="s">
        <v>927</v>
      </c>
    </row>
    <row r="3" spans="2:8" ht="30" customHeight="1">
      <c r="B3" s="896" t="s">
        <v>907</v>
      </c>
      <c r="C3" s="896"/>
      <c r="D3" s="896"/>
      <c r="E3" s="896"/>
      <c r="F3" s="896"/>
      <c r="G3" s="896"/>
      <c r="H3" s="896"/>
    </row>
    <row r="4" spans="2:8" ht="26.25" customHeight="1" thickBot="1">
      <c r="B4" s="207"/>
      <c r="C4" s="208"/>
      <c r="D4" s="208"/>
      <c r="E4" s="201"/>
      <c r="F4" s="201"/>
      <c r="G4" s="201"/>
      <c r="H4" s="202" t="s">
        <v>515</v>
      </c>
    </row>
    <row r="5" spans="1:9" ht="26.25" customHeight="1" thickBot="1">
      <c r="A5" s="204"/>
      <c r="B5" s="957" t="s">
        <v>582</v>
      </c>
      <c r="C5" s="954" t="s">
        <v>590</v>
      </c>
      <c r="D5" s="954" t="s">
        <v>48</v>
      </c>
      <c r="E5" s="952" t="s">
        <v>78</v>
      </c>
      <c r="F5" s="952"/>
      <c r="G5" s="952"/>
      <c r="H5" s="953"/>
      <c r="I5" s="181"/>
    </row>
    <row r="6" spans="1:9" s="175" customFormat="1" ht="30" customHeight="1">
      <c r="A6" s="205"/>
      <c r="B6" s="958"/>
      <c r="C6" s="955"/>
      <c r="D6" s="955"/>
      <c r="E6" s="903" t="s">
        <v>908</v>
      </c>
      <c r="F6" s="903" t="s">
        <v>909</v>
      </c>
      <c r="G6" s="903" t="s">
        <v>910</v>
      </c>
      <c r="H6" s="950" t="s">
        <v>911</v>
      </c>
      <c r="I6" s="203"/>
    </row>
    <row r="7" spans="1:9" s="176" customFormat="1" ht="33" customHeight="1" thickBot="1">
      <c r="A7" s="206"/>
      <c r="B7" s="959"/>
      <c r="C7" s="956"/>
      <c r="D7" s="956"/>
      <c r="E7" s="904"/>
      <c r="F7" s="904"/>
      <c r="G7" s="904"/>
      <c r="H7" s="951"/>
      <c r="I7" s="180"/>
    </row>
    <row r="8" spans="1:9" s="176" customFormat="1" ht="22.5" customHeight="1" thickBot="1">
      <c r="A8" s="206"/>
      <c r="B8" s="880">
        <v>1</v>
      </c>
      <c r="C8" s="881">
        <v>2</v>
      </c>
      <c r="D8" s="882">
        <v>3</v>
      </c>
      <c r="E8" s="883">
        <v>4</v>
      </c>
      <c r="F8" s="883">
        <v>5</v>
      </c>
      <c r="G8" s="883">
        <v>6</v>
      </c>
      <c r="H8" s="885">
        <v>7</v>
      </c>
      <c r="I8" s="180"/>
    </row>
    <row r="9" spans="1:9" s="177" customFormat="1" ht="34.5" customHeight="1">
      <c r="A9" s="469"/>
      <c r="B9" s="886"/>
      <c r="C9" s="887" t="s">
        <v>106</v>
      </c>
      <c r="D9" s="888"/>
      <c r="E9" s="622"/>
      <c r="F9" s="876"/>
      <c r="G9" s="622"/>
      <c r="H9" s="472"/>
      <c r="I9" s="469"/>
    </row>
    <row r="10" spans="1:9" s="177" customFormat="1" ht="34.5" customHeight="1">
      <c r="A10" s="469"/>
      <c r="B10" s="167">
        <v>0</v>
      </c>
      <c r="C10" s="30" t="s">
        <v>137</v>
      </c>
      <c r="D10" s="884" t="s">
        <v>616</v>
      </c>
      <c r="E10" s="235"/>
      <c r="F10" s="873"/>
      <c r="G10" s="235"/>
      <c r="H10" s="623"/>
      <c r="I10" s="469"/>
    </row>
    <row r="11" spans="2:9" s="177" customFormat="1" ht="34.5" customHeight="1">
      <c r="B11" s="167"/>
      <c r="C11" s="30" t="s">
        <v>1075</v>
      </c>
      <c r="D11" s="884" t="s">
        <v>617</v>
      </c>
      <c r="E11" s="235">
        <f>E12+E18+E26+E27+E37</f>
        <v>114820</v>
      </c>
      <c r="F11" s="873">
        <f>F12+F18+F26+F27+F37</f>
        <v>117474</v>
      </c>
      <c r="G11" s="235">
        <f>G12+G18+G26+G27+G37</f>
        <v>118244</v>
      </c>
      <c r="H11" s="740">
        <f>H12+H18+H26+H27+H37</f>
        <v>126624</v>
      </c>
      <c r="I11" s="469"/>
    </row>
    <row r="12" spans="2:9" s="177" customFormat="1" ht="34.5" customHeight="1">
      <c r="B12" s="167">
        <v>1</v>
      </c>
      <c r="C12" s="30" t="s">
        <v>1076</v>
      </c>
      <c r="D12" s="884" t="s">
        <v>618</v>
      </c>
      <c r="E12" s="235">
        <f>E13+E14+E15+E16+E17</f>
        <v>3850</v>
      </c>
      <c r="F12" s="873">
        <f>F13+F14+F15+F16+F17</f>
        <v>4250</v>
      </c>
      <c r="G12" s="235">
        <f>G13+G14+G15+G16+G17</f>
        <v>4220</v>
      </c>
      <c r="H12" s="740">
        <f>H13+H14+H15+H16+H17</f>
        <v>3800</v>
      </c>
      <c r="I12" s="469"/>
    </row>
    <row r="13" spans="2:9" s="177" customFormat="1" ht="34.5" customHeight="1">
      <c r="B13" s="870" t="s">
        <v>1080</v>
      </c>
      <c r="C13" s="31" t="s">
        <v>301</v>
      </c>
      <c r="D13" s="884" t="s">
        <v>619</v>
      </c>
      <c r="E13" s="235"/>
      <c r="F13" s="873"/>
      <c r="G13" s="235"/>
      <c r="H13" s="623"/>
      <c r="I13" s="469"/>
    </row>
    <row r="14" spans="2:9" s="177" customFormat="1" ht="34.5" customHeight="1">
      <c r="B14" s="167" t="s">
        <v>1079</v>
      </c>
      <c r="C14" s="31" t="s">
        <v>303</v>
      </c>
      <c r="D14" s="884" t="s">
        <v>620</v>
      </c>
      <c r="E14" s="235">
        <v>3850</v>
      </c>
      <c r="F14" s="873">
        <v>4250</v>
      </c>
      <c r="G14" s="235">
        <v>4220</v>
      </c>
      <c r="H14" s="623">
        <v>3800</v>
      </c>
      <c r="I14" s="469"/>
    </row>
    <row r="15" spans="2:9" s="177" customFormat="1" ht="34.5" customHeight="1">
      <c r="B15" s="167">
        <v>13</v>
      </c>
      <c r="C15" s="31" t="s">
        <v>138</v>
      </c>
      <c r="D15" s="884" t="s">
        <v>621</v>
      </c>
      <c r="E15" s="235"/>
      <c r="F15" s="873"/>
      <c r="G15" s="235"/>
      <c r="H15" s="623"/>
      <c r="I15" s="469"/>
    </row>
    <row r="16" spans="2:9" s="177" customFormat="1" ht="34.5" customHeight="1">
      <c r="B16" s="168" t="s">
        <v>1081</v>
      </c>
      <c r="C16" s="31" t="s">
        <v>1074</v>
      </c>
      <c r="D16" s="884" t="s">
        <v>622</v>
      </c>
      <c r="E16" s="235"/>
      <c r="F16" s="873"/>
      <c r="G16" s="235"/>
      <c r="H16" s="623"/>
      <c r="I16" s="469"/>
    </row>
    <row r="17" spans="2:9" s="177" customFormat="1" ht="34.5" customHeight="1">
      <c r="B17" s="871" t="s">
        <v>1082</v>
      </c>
      <c r="C17" s="31" t="s">
        <v>141</v>
      </c>
      <c r="D17" s="884" t="s">
        <v>623</v>
      </c>
      <c r="E17" s="235"/>
      <c r="F17" s="873"/>
      <c r="G17" s="235"/>
      <c r="H17" s="623"/>
      <c r="I17" s="469"/>
    </row>
    <row r="18" spans="2:9" s="177" customFormat="1" ht="34.5" customHeight="1">
      <c r="B18" s="871" t="s">
        <v>1083</v>
      </c>
      <c r="C18" s="30" t="s">
        <v>1077</v>
      </c>
      <c r="D18" s="884" t="s">
        <v>624</v>
      </c>
      <c r="E18" s="235">
        <f>E19+E20+E21+E22+E23+E24</f>
        <v>110563</v>
      </c>
      <c r="F18" s="873">
        <f>F19+F20+F21+F22+F23+F24</f>
        <v>112817</v>
      </c>
      <c r="G18" s="235">
        <f>G19+G20+G21+G22+G23+G24</f>
        <v>113617</v>
      </c>
      <c r="H18" s="740">
        <f>H19+H20+H21+H22+H23+H24</f>
        <v>122417</v>
      </c>
      <c r="I18" s="469"/>
    </row>
    <row r="19" spans="2:9" s="177" customFormat="1" ht="34.5" customHeight="1">
      <c r="B19" s="167" t="s">
        <v>1084</v>
      </c>
      <c r="C19" s="31" t="s">
        <v>1078</v>
      </c>
      <c r="D19" s="884" t="s">
        <v>625</v>
      </c>
      <c r="E19" s="235">
        <v>15138</v>
      </c>
      <c r="F19" s="873">
        <v>14992</v>
      </c>
      <c r="G19" s="235">
        <v>14892</v>
      </c>
      <c r="H19" s="623">
        <v>14792</v>
      </c>
      <c r="I19" s="469"/>
    </row>
    <row r="20" spans="2:9" s="177" customFormat="1" ht="34.5" customHeight="1">
      <c r="B20" s="167">
        <v>23</v>
      </c>
      <c r="C20" s="31" t="s">
        <v>144</v>
      </c>
      <c r="D20" s="884" t="s">
        <v>626</v>
      </c>
      <c r="E20" s="235">
        <v>82000</v>
      </c>
      <c r="F20" s="873">
        <v>84000</v>
      </c>
      <c r="G20" s="235">
        <v>85000</v>
      </c>
      <c r="H20" s="623">
        <v>94000</v>
      </c>
      <c r="I20" s="469"/>
    </row>
    <row r="21" spans="2:9" s="177" customFormat="1" ht="34.5" customHeight="1">
      <c r="B21" s="167">
        <v>24</v>
      </c>
      <c r="C21" s="31" t="s">
        <v>145</v>
      </c>
      <c r="D21" s="884" t="s">
        <v>627</v>
      </c>
      <c r="E21" s="734"/>
      <c r="F21" s="877"/>
      <c r="G21" s="734"/>
      <c r="H21" s="735"/>
      <c r="I21" s="469"/>
    </row>
    <row r="22" spans="2:9" s="177" customFormat="1" ht="46.5" customHeight="1">
      <c r="B22" s="167" t="s">
        <v>1085</v>
      </c>
      <c r="C22" s="31" t="s">
        <v>1086</v>
      </c>
      <c r="D22" s="884" t="s">
        <v>628</v>
      </c>
      <c r="E22" s="235"/>
      <c r="F22" s="873"/>
      <c r="G22" s="235"/>
      <c r="H22" s="623"/>
      <c r="I22" s="469"/>
    </row>
    <row r="23" spans="2:9" s="177" customFormat="1" ht="49.5" customHeight="1">
      <c r="B23" s="167" t="s">
        <v>1088</v>
      </c>
      <c r="C23" s="31" t="s">
        <v>1087</v>
      </c>
      <c r="D23" s="884" t="s">
        <v>629</v>
      </c>
      <c r="E23" s="235">
        <f>7400+6025</f>
        <v>13425</v>
      </c>
      <c r="F23" s="873">
        <f>7800+6025</f>
        <v>13825</v>
      </c>
      <c r="G23" s="235">
        <f>7700+6025</f>
        <v>13725</v>
      </c>
      <c r="H23" s="623">
        <f>7600+6025</f>
        <v>13625</v>
      </c>
      <c r="I23" s="469"/>
    </row>
    <row r="24" spans="2:9" s="177" customFormat="1" ht="34.5" customHeight="1">
      <c r="B24" s="167" t="s">
        <v>1089</v>
      </c>
      <c r="C24" s="31" t="s">
        <v>1090</v>
      </c>
      <c r="D24" s="884" t="s">
        <v>630</v>
      </c>
      <c r="E24" s="235"/>
      <c r="F24" s="873"/>
      <c r="G24" s="235"/>
      <c r="H24" s="623"/>
      <c r="I24" s="469"/>
    </row>
    <row r="25" spans="2:9" s="177" customFormat="1" ht="34.5" customHeight="1">
      <c r="B25" s="167" t="s">
        <v>1092</v>
      </c>
      <c r="C25" s="31" t="s">
        <v>1091</v>
      </c>
      <c r="D25" s="884" t="s">
        <v>631</v>
      </c>
      <c r="E25" s="235"/>
      <c r="F25" s="873"/>
      <c r="G25" s="235"/>
      <c r="H25" s="623"/>
      <c r="I25" s="469"/>
    </row>
    <row r="26" spans="2:9" s="177" customFormat="1" ht="34.5" customHeight="1">
      <c r="B26" s="872" t="s">
        <v>1093</v>
      </c>
      <c r="C26" s="30" t="s">
        <v>319</v>
      </c>
      <c r="D26" s="884" t="s">
        <v>632</v>
      </c>
      <c r="E26" s="235"/>
      <c r="F26" s="873"/>
      <c r="G26" s="235"/>
      <c r="H26" s="623"/>
      <c r="I26" s="718"/>
    </row>
    <row r="27" spans="2:9" s="177" customFormat="1" ht="42.75" customHeight="1">
      <c r="B27" s="170" t="s">
        <v>1095</v>
      </c>
      <c r="C27" s="30" t="s">
        <v>1096</v>
      </c>
      <c r="D27" s="884" t="s">
        <v>633</v>
      </c>
      <c r="E27" s="235">
        <f>E28+E29+E30+E31+E32+E33+E34+E35+E36</f>
        <v>407</v>
      </c>
      <c r="F27" s="873">
        <f>F28+F29+F30+F31+F32+F33+F34+F35+F36</f>
        <v>407</v>
      </c>
      <c r="G27" s="235">
        <f>G28+G29+G30+G31+G32+G33+G34+G35+G36</f>
        <v>407</v>
      </c>
      <c r="H27" s="740">
        <f>H28+H29+H30+H31+H32+H33+H34+H35+H36</f>
        <v>407</v>
      </c>
      <c r="I27" s="718"/>
    </row>
    <row r="28" spans="2:9" s="177" customFormat="1" ht="42.75" customHeight="1">
      <c r="B28" s="168" t="s">
        <v>1097</v>
      </c>
      <c r="C28" s="31" t="s">
        <v>1094</v>
      </c>
      <c r="D28" s="884" t="s">
        <v>634</v>
      </c>
      <c r="E28" s="235"/>
      <c r="F28" s="873"/>
      <c r="G28" s="235"/>
      <c r="H28" s="623"/>
      <c r="I28" s="469"/>
    </row>
    <row r="29" spans="2:9" s="177" customFormat="1" ht="34.5" customHeight="1">
      <c r="B29" s="168" t="s">
        <v>1097</v>
      </c>
      <c r="C29" s="31" t="s">
        <v>1098</v>
      </c>
      <c r="D29" s="884" t="s">
        <v>635</v>
      </c>
      <c r="E29" s="235">
        <v>407</v>
      </c>
      <c r="F29" s="873">
        <v>407</v>
      </c>
      <c r="G29" s="235">
        <v>407</v>
      </c>
      <c r="H29" s="623">
        <v>407</v>
      </c>
      <c r="I29" s="469"/>
    </row>
    <row r="30" spans="2:9" s="177" customFormat="1" ht="41.25" customHeight="1">
      <c r="B30" s="168" t="s">
        <v>1099</v>
      </c>
      <c r="C30" s="31" t="s">
        <v>1102</v>
      </c>
      <c r="D30" s="884" t="s">
        <v>636</v>
      </c>
      <c r="E30" s="235"/>
      <c r="F30" s="873"/>
      <c r="G30" s="235"/>
      <c r="H30" s="623"/>
      <c r="I30" s="469"/>
    </row>
    <row r="31" spans="2:9" s="177" customFormat="1" ht="41.25" customHeight="1">
      <c r="B31" s="168" t="s">
        <v>1103</v>
      </c>
      <c r="C31" s="31" t="s">
        <v>1104</v>
      </c>
      <c r="D31" s="884" t="s">
        <v>637</v>
      </c>
      <c r="E31" s="235"/>
      <c r="F31" s="873"/>
      <c r="G31" s="235"/>
      <c r="H31" s="623"/>
      <c r="I31" s="469"/>
    </row>
    <row r="32" spans="2:9" s="177" customFormat="1" ht="34.5" customHeight="1">
      <c r="B32" s="168" t="s">
        <v>1100</v>
      </c>
      <c r="C32" s="31" t="s">
        <v>1101</v>
      </c>
      <c r="D32" s="884" t="s">
        <v>638</v>
      </c>
      <c r="E32" s="235"/>
      <c r="F32" s="873"/>
      <c r="G32" s="235"/>
      <c r="H32" s="623"/>
      <c r="I32" s="469"/>
    </row>
    <row r="33" spans="2:9" s="177" customFormat="1" ht="34.5" customHeight="1">
      <c r="B33" s="168" t="s">
        <v>1100</v>
      </c>
      <c r="C33" s="31" t="s">
        <v>1105</v>
      </c>
      <c r="D33" s="884" t="s">
        <v>639</v>
      </c>
      <c r="E33" s="235"/>
      <c r="F33" s="873"/>
      <c r="G33" s="235"/>
      <c r="H33" s="623"/>
      <c r="I33" s="469"/>
    </row>
    <row r="34" spans="2:9" s="177" customFormat="1" ht="44.25" customHeight="1">
      <c r="B34" s="168">
        <v>46</v>
      </c>
      <c r="C34" s="31" t="s">
        <v>1106</v>
      </c>
      <c r="D34" s="884" t="s">
        <v>640</v>
      </c>
      <c r="E34" s="235"/>
      <c r="F34" s="873"/>
      <c r="G34" s="235"/>
      <c r="H34" s="623"/>
      <c r="I34" s="469"/>
    </row>
    <row r="35" spans="2:9" s="177" customFormat="1" ht="34.5" customHeight="1">
      <c r="B35" s="168">
        <v>47</v>
      </c>
      <c r="C35" s="31" t="s">
        <v>1107</v>
      </c>
      <c r="D35" s="884" t="s">
        <v>641</v>
      </c>
      <c r="E35" s="235"/>
      <c r="F35" s="873"/>
      <c r="G35" s="235"/>
      <c r="H35" s="623"/>
      <c r="I35" s="469"/>
    </row>
    <row r="36" spans="2:9" s="177" customFormat="1" ht="42.75" customHeight="1">
      <c r="B36" s="168" t="s">
        <v>1109</v>
      </c>
      <c r="C36" s="31" t="s">
        <v>1108</v>
      </c>
      <c r="D36" s="884" t="s">
        <v>642</v>
      </c>
      <c r="E36" s="235"/>
      <c r="F36" s="873"/>
      <c r="G36" s="235"/>
      <c r="H36" s="623"/>
      <c r="I36" s="469"/>
    </row>
    <row r="37" spans="2:9" ht="34.5" customHeight="1">
      <c r="B37" s="874" t="s">
        <v>1111</v>
      </c>
      <c r="C37" s="875" t="s">
        <v>1110</v>
      </c>
      <c r="D37" s="884" t="s">
        <v>643</v>
      </c>
      <c r="E37" s="235"/>
      <c r="F37" s="873"/>
      <c r="G37" s="235"/>
      <c r="H37" s="623"/>
      <c r="I37" s="182"/>
    </row>
    <row r="38" spans="2:9" s="177" customFormat="1" ht="34.5" customHeight="1">
      <c r="B38" s="170">
        <v>288</v>
      </c>
      <c r="C38" s="30" t="s">
        <v>153</v>
      </c>
      <c r="D38" s="884" t="s">
        <v>644</v>
      </c>
      <c r="E38" s="235">
        <v>7600</v>
      </c>
      <c r="F38" s="873">
        <v>7600</v>
      </c>
      <c r="G38" s="235">
        <v>7690</v>
      </c>
      <c r="H38" s="623">
        <v>7690</v>
      </c>
      <c r="I38" s="469"/>
    </row>
    <row r="39" spans="2:9" s="177" customFormat="1" ht="49.5" customHeight="1">
      <c r="B39" s="170"/>
      <c r="C39" s="30" t="s">
        <v>1112</v>
      </c>
      <c r="D39" s="884" t="s">
        <v>645</v>
      </c>
      <c r="E39" s="235">
        <f>E40+E46+E47+E53+E57+E66+E67</f>
        <v>130216</v>
      </c>
      <c r="F39" s="235">
        <f>F40+F46+F47+F53+F57+F66+F67</f>
        <v>130366</v>
      </c>
      <c r="G39" s="235">
        <f>G40+G46+G47+G53+G57+G66+G67</f>
        <v>137766</v>
      </c>
      <c r="H39" s="623">
        <f>H40+H46+H47+H53+H57+H66+H67</f>
        <v>133916</v>
      </c>
      <c r="I39" s="469"/>
    </row>
    <row r="40" spans="2:9" s="177" customFormat="1" ht="49.5" customHeight="1">
      <c r="B40" s="170" t="s">
        <v>1122</v>
      </c>
      <c r="C40" s="30" t="s">
        <v>1113</v>
      </c>
      <c r="D40" s="884" t="s">
        <v>646</v>
      </c>
      <c r="E40" s="235">
        <f>E41+E42+E43+E44+E45</f>
        <v>11500</v>
      </c>
      <c r="F40" s="873">
        <f>F41+F42+F43+F44+F45</f>
        <v>12600</v>
      </c>
      <c r="G40" s="235">
        <f>G41+G42+G43+G44+G45</f>
        <v>13100</v>
      </c>
      <c r="H40" s="740">
        <f>H41+H42+H43+H44+H45</f>
        <v>12100</v>
      </c>
      <c r="I40" s="469"/>
    </row>
    <row r="41" spans="2:9" s="177" customFormat="1" ht="34.5" customHeight="1">
      <c r="B41" s="168">
        <v>10</v>
      </c>
      <c r="C41" s="31" t="s">
        <v>357</v>
      </c>
      <c r="D41" s="884" t="s">
        <v>647</v>
      </c>
      <c r="E41" s="235">
        <v>9000</v>
      </c>
      <c r="F41" s="873">
        <v>9500</v>
      </c>
      <c r="G41" s="235">
        <v>10000</v>
      </c>
      <c r="H41" s="623">
        <v>10000</v>
      </c>
      <c r="I41" s="469"/>
    </row>
    <row r="42" spans="2:9" s="177" customFormat="1" ht="34.5" customHeight="1">
      <c r="B42" s="168" t="s">
        <v>1116</v>
      </c>
      <c r="C42" s="31" t="s">
        <v>1114</v>
      </c>
      <c r="D42" s="884" t="s">
        <v>648</v>
      </c>
      <c r="E42" s="235"/>
      <c r="F42" s="873"/>
      <c r="G42" s="235"/>
      <c r="H42" s="623"/>
      <c r="I42" s="469"/>
    </row>
    <row r="43" spans="2:9" s="177" customFormat="1" ht="34.5" customHeight="1">
      <c r="B43" s="168">
        <v>13</v>
      </c>
      <c r="C43" s="31" t="s">
        <v>1115</v>
      </c>
      <c r="D43" s="884" t="s">
        <v>649</v>
      </c>
      <c r="E43" s="235">
        <v>2000</v>
      </c>
      <c r="F43" s="873">
        <v>2500</v>
      </c>
      <c r="G43" s="235">
        <v>2500</v>
      </c>
      <c r="H43" s="623">
        <v>2000</v>
      </c>
      <c r="I43" s="469"/>
    </row>
    <row r="44" spans="2:9" s="177" customFormat="1" ht="34.5" customHeight="1">
      <c r="B44" s="168" t="s">
        <v>1117</v>
      </c>
      <c r="C44" s="29" t="s">
        <v>1119</v>
      </c>
      <c r="D44" s="884" t="s">
        <v>650</v>
      </c>
      <c r="E44" s="235">
        <v>500</v>
      </c>
      <c r="F44" s="873">
        <v>600</v>
      </c>
      <c r="G44" s="235">
        <v>600</v>
      </c>
      <c r="H44" s="623">
        <v>100</v>
      </c>
      <c r="I44" s="469"/>
    </row>
    <row r="45" spans="2:9" s="177" customFormat="1" ht="34.5" customHeight="1">
      <c r="B45" s="168" t="s">
        <v>1118</v>
      </c>
      <c r="C45" s="29" t="s">
        <v>1120</v>
      </c>
      <c r="D45" s="884" t="s">
        <v>651</v>
      </c>
      <c r="E45" s="235"/>
      <c r="F45" s="873"/>
      <c r="G45" s="235"/>
      <c r="H45" s="623"/>
      <c r="I45" s="469"/>
    </row>
    <row r="46" spans="2:9" s="177" customFormat="1" ht="52.5" customHeight="1">
      <c r="B46" s="168">
        <v>14</v>
      </c>
      <c r="C46" s="31" t="s">
        <v>1121</v>
      </c>
      <c r="D46" s="884" t="s">
        <v>652</v>
      </c>
      <c r="E46" s="235">
        <v>3500</v>
      </c>
      <c r="F46" s="235">
        <v>2500</v>
      </c>
      <c r="G46" s="235">
        <v>1900</v>
      </c>
      <c r="H46" s="740">
        <v>3000</v>
      </c>
      <c r="I46" s="469"/>
    </row>
    <row r="47" spans="2:9" s="177" customFormat="1" ht="34.5" customHeight="1">
      <c r="B47" s="170">
        <v>20</v>
      </c>
      <c r="C47" s="875" t="s">
        <v>1123</v>
      </c>
      <c r="D47" s="884" t="s">
        <v>653</v>
      </c>
      <c r="E47" s="235">
        <f>E48+E49+E50+E51+E52</f>
        <v>77000</v>
      </c>
      <c r="F47" s="235">
        <f>F48+F49+F50+F51+F52</f>
        <v>75000</v>
      </c>
      <c r="G47" s="235">
        <f>G48+G49+G50+G51+G52</f>
        <v>79000</v>
      </c>
      <c r="H47" s="740">
        <f>H48+H49+H50+H51+H52</f>
        <v>80000</v>
      </c>
      <c r="I47" s="469"/>
    </row>
    <row r="48" spans="2:9" s="178" customFormat="1" ht="34.5" customHeight="1">
      <c r="B48" s="168">
        <v>204</v>
      </c>
      <c r="C48" s="31" t="s">
        <v>1124</v>
      </c>
      <c r="D48" s="884" t="s">
        <v>654</v>
      </c>
      <c r="E48" s="734">
        <v>77000</v>
      </c>
      <c r="F48" s="877">
        <v>75000</v>
      </c>
      <c r="G48" s="734">
        <v>79000</v>
      </c>
      <c r="H48" s="735">
        <v>80000</v>
      </c>
      <c r="I48" s="470"/>
    </row>
    <row r="49" spans="2:9" s="178" customFormat="1" ht="34.5" customHeight="1">
      <c r="B49" s="168">
        <v>205</v>
      </c>
      <c r="C49" s="31" t="s">
        <v>1125</v>
      </c>
      <c r="D49" s="884" t="s">
        <v>655</v>
      </c>
      <c r="E49" s="235"/>
      <c r="F49" s="873"/>
      <c r="G49" s="235"/>
      <c r="H49" s="623"/>
      <c r="I49" s="470"/>
    </row>
    <row r="50" spans="2:9" s="177" customFormat="1" ht="34.5" customHeight="1">
      <c r="B50" s="168" t="s">
        <v>1126</v>
      </c>
      <c r="C50" s="31" t="s">
        <v>1127</v>
      </c>
      <c r="D50" s="884" t="s">
        <v>656</v>
      </c>
      <c r="E50" s="235"/>
      <c r="F50" s="873"/>
      <c r="G50" s="235"/>
      <c r="H50" s="623"/>
      <c r="I50" s="469"/>
    </row>
    <row r="51" spans="2:9" s="178" customFormat="1" ht="34.5" customHeight="1">
      <c r="B51" s="168" t="s">
        <v>1129</v>
      </c>
      <c r="C51" s="31" t="s">
        <v>1128</v>
      </c>
      <c r="D51" s="884" t="s">
        <v>657</v>
      </c>
      <c r="E51" s="235"/>
      <c r="F51" s="873"/>
      <c r="G51" s="235"/>
      <c r="H51" s="623"/>
      <c r="I51" s="470"/>
    </row>
    <row r="52" spans="2:9" ht="34.5" customHeight="1">
      <c r="B52" s="168">
        <v>206</v>
      </c>
      <c r="C52" s="31" t="s">
        <v>1130</v>
      </c>
      <c r="D52" s="884" t="s">
        <v>658</v>
      </c>
      <c r="E52" s="734"/>
      <c r="F52" s="877"/>
      <c r="G52" s="734"/>
      <c r="H52" s="735"/>
      <c r="I52" s="182"/>
    </row>
    <row r="53" spans="2:9" ht="34.5" customHeight="1">
      <c r="B53" s="874" t="s">
        <v>1131</v>
      </c>
      <c r="C53" s="875" t="s">
        <v>1132</v>
      </c>
      <c r="D53" s="884" t="s">
        <v>659</v>
      </c>
      <c r="E53" s="235">
        <f>E54+E55+E56</f>
        <v>16000</v>
      </c>
      <c r="F53" s="235">
        <f>F54+F55+F56</f>
        <v>15500</v>
      </c>
      <c r="G53" s="235">
        <f>G54+G55+G56</f>
        <v>15500</v>
      </c>
      <c r="H53" s="740">
        <f>H54+H55+H56</f>
        <v>15700</v>
      </c>
      <c r="I53" s="182"/>
    </row>
    <row r="54" spans="2:9" ht="45.75" customHeight="1">
      <c r="B54" s="874" t="s">
        <v>1133</v>
      </c>
      <c r="C54" s="875" t="s">
        <v>1134</v>
      </c>
      <c r="D54" s="884" t="s">
        <v>660</v>
      </c>
      <c r="E54" s="734">
        <v>16000</v>
      </c>
      <c r="F54" s="877">
        <v>15500</v>
      </c>
      <c r="G54" s="734">
        <v>15500</v>
      </c>
      <c r="H54" s="735">
        <v>15700</v>
      </c>
      <c r="I54" s="182"/>
    </row>
    <row r="55" spans="2:9" ht="45.75" customHeight="1">
      <c r="B55" s="874">
        <v>223</v>
      </c>
      <c r="C55" s="875" t="s">
        <v>1135</v>
      </c>
      <c r="D55" s="884" t="s">
        <v>1136</v>
      </c>
      <c r="E55" s="734"/>
      <c r="F55" s="877"/>
      <c r="G55" s="734"/>
      <c r="H55" s="735"/>
      <c r="I55" s="182"/>
    </row>
    <row r="56" spans="2:9" ht="45.75" customHeight="1">
      <c r="B56" s="874">
        <v>224</v>
      </c>
      <c r="C56" s="875" t="s">
        <v>1137</v>
      </c>
      <c r="D56" s="884" t="s">
        <v>1138</v>
      </c>
      <c r="E56" s="734"/>
      <c r="F56" s="877"/>
      <c r="G56" s="734"/>
      <c r="H56" s="735"/>
      <c r="I56" s="182"/>
    </row>
    <row r="57" spans="2:9" ht="41.25" customHeight="1">
      <c r="B57" s="170">
        <v>23</v>
      </c>
      <c r="C57" s="30" t="s">
        <v>1139</v>
      </c>
      <c r="D57" s="884" t="s">
        <v>1140</v>
      </c>
      <c r="E57" s="734">
        <f>E58+E59+E60+E61+E65</f>
        <v>0</v>
      </c>
      <c r="F57" s="877">
        <f>F58+F59+F60+F61+F65</f>
        <v>0</v>
      </c>
      <c r="G57" s="734">
        <f>G58+G59+G60+G61+G65</f>
        <v>1300</v>
      </c>
      <c r="H57" s="735">
        <f>H58+H59+H60+H61+H65</f>
        <v>550</v>
      </c>
      <c r="I57" s="182"/>
    </row>
    <row r="58" spans="2:9" ht="34.5" customHeight="1">
      <c r="B58" s="168">
        <v>230</v>
      </c>
      <c r="C58" s="31" t="s">
        <v>379</v>
      </c>
      <c r="D58" s="884" t="s">
        <v>1141</v>
      </c>
      <c r="E58" s="235"/>
      <c r="F58" s="873"/>
      <c r="G58" s="235"/>
      <c r="H58" s="623"/>
      <c r="I58" s="182"/>
    </row>
    <row r="59" spans="2:9" ht="34.5" customHeight="1">
      <c r="B59" s="168">
        <v>231</v>
      </c>
      <c r="C59" s="31" t="s">
        <v>381</v>
      </c>
      <c r="D59" s="884" t="s">
        <v>1142</v>
      </c>
      <c r="E59" s="235"/>
      <c r="F59" s="873"/>
      <c r="G59" s="235"/>
      <c r="H59" s="623"/>
      <c r="I59" s="182"/>
    </row>
    <row r="60" spans="2:9" ht="34.5" customHeight="1">
      <c r="B60" s="168" t="s">
        <v>1146</v>
      </c>
      <c r="C60" s="31" t="s">
        <v>1147</v>
      </c>
      <c r="D60" s="884" t="s">
        <v>1143</v>
      </c>
      <c r="E60" s="235">
        <v>0</v>
      </c>
      <c r="F60" s="873">
        <v>0</v>
      </c>
      <c r="G60" s="235">
        <v>1300</v>
      </c>
      <c r="H60" s="623">
        <v>550</v>
      </c>
      <c r="I60" s="182"/>
    </row>
    <row r="61" spans="2:9" ht="34.5" customHeight="1">
      <c r="B61" s="168" t="s">
        <v>1148</v>
      </c>
      <c r="C61" s="31" t="s">
        <v>1149</v>
      </c>
      <c r="D61" s="884" t="s">
        <v>1144</v>
      </c>
      <c r="E61" s="235"/>
      <c r="F61" s="873"/>
      <c r="G61" s="235"/>
      <c r="H61" s="623"/>
      <c r="I61" s="182"/>
    </row>
    <row r="62" spans="2:9" ht="34.5" customHeight="1">
      <c r="B62" s="168">
        <v>235</v>
      </c>
      <c r="C62" s="31" t="s">
        <v>1152</v>
      </c>
      <c r="D62" s="884" t="s">
        <v>1145</v>
      </c>
      <c r="E62" s="235"/>
      <c r="F62" s="873"/>
      <c r="G62" s="235"/>
      <c r="H62" s="623"/>
      <c r="I62" s="182"/>
    </row>
    <row r="63" spans="2:9" ht="34.5" customHeight="1">
      <c r="B63" s="168" t="s">
        <v>1153</v>
      </c>
      <c r="C63" s="31" t="s">
        <v>1154</v>
      </c>
      <c r="D63" s="884" t="s">
        <v>1155</v>
      </c>
      <c r="E63" s="235"/>
      <c r="F63" s="873"/>
      <c r="G63" s="235"/>
      <c r="H63" s="623"/>
      <c r="I63" s="182"/>
    </row>
    <row r="64" spans="2:9" ht="34.5" customHeight="1">
      <c r="B64" s="168">
        <v>237</v>
      </c>
      <c r="C64" s="31" t="s">
        <v>1162</v>
      </c>
      <c r="D64" s="884" t="s">
        <v>1156</v>
      </c>
      <c r="E64" s="235"/>
      <c r="F64" s="873"/>
      <c r="G64" s="235"/>
      <c r="H64" s="623"/>
      <c r="I64" s="182"/>
    </row>
    <row r="65" spans="2:9" ht="34.5" customHeight="1">
      <c r="B65" s="168" t="s">
        <v>1150</v>
      </c>
      <c r="C65" s="31" t="s">
        <v>1151</v>
      </c>
      <c r="D65" s="884" t="s">
        <v>1157</v>
      </c>
      <c r="E65" s="235"/>
      <c r="F65" s="873"/>
      <c r="G65" s="235"/>
      <c r="H65" s="623"/>
      <c r="I65" s="182"/>
    </row>
    <row r="66" spans="2:11" ht="34.5" customHeight="1">
      <c r="B66" s="170">
        <v>24</v>
      </c>
      <c r="C66" s="30" t="s">
        <v>388</v>
      </c>
      <c r="D66" s="884" t="s">
        <v>1158</v>
      </c>
      <c r="E66" s="734">
        <v>21416</v>
      </c>
      <c r="F66" s="877">
        <v>23966</v>
      </c>
      <c r="G66" s="734">
        <v>26166</v>
      </c>
      <c r="H66" s="735">
        <v>21566</v>
      </c>
      <c r="I66" s="182"/>
      <c r="K66" s="621"/>
    </row>
    <row r="67" spans="2:9" ht="34.5" customHeight="1">
      <c r="B67" s="170" t="s">
        <v>1231</v>
      </c>
      <c r="C67" s="30" t="s">
        <v>1232</v>
      </c>
      <c r="D67" s="884" t="s">
        <v>1159</v>
      </c>
      <c r="E67" s="235">
        <v>800</v>
      </c>
      <c r="F67" s="873">
        <v>800</v>
      </c>
      <c r="G67" s="235">
        <v>800</v>
      </c>
      <c r="H67" s="623">
        <v>1000</v>
      </c>
      <c r="I67" s="182"/>
    </row>
    <row r="68" spans="2:11" ht="34.5" customHeight="1">
      <c r="B68" s="170"/>
      <c r="C68" s="30" t="s">
        <v>1233</v>
      </c>
      <c r="D68" s="884" t="s">
        <v>1160</v>
      </c>
      <c r="E68" s="235">
        <f>E10+E11+E38+E39</f>
        <v>252636</v>
      </c>
      <c r="F68" s="235">
        <f>F10+F11+F38+F39</f>
        <v>255440</v>
      </c>
      <c r="G68" s="235">
        <f>G10+G11+G38+G39</f>
        <v>263700</v>
      </c>
      <c r="H68" s="623">
        <f>H10+H11+H38+H39</f>
        <v>268230</v>
      </c>
      <c r="I68" s="182"/>
      <c r="K68" s="621"/>
    </row>
    <row r="69" spans="2:17" ht="34.5" customHeight="1">
      <c r="B69" s="170">
        <v>88</v>
      </c>
      <c r="C69" s="30" t="s">
        <v>164</v>
      </c>
      <c r="D69" s="884" t="s">
        <v>1161</v>
      </c>
      <c r="E69" s="734">
        <v>126900</v>
      </c>
      <c r="F69" s="877">
        <v>126800</v>
      </c>
      <c r="G69" s="734">
        <v>126000</v>
      </c>
      <c r="H69" s="735">
        <v>126500</v>
      </c>
      <c r="I69" s="182"/>
      <c r="L69" s="621"/>
      <c r="M69" s="621"/>
      <c r="N69" s="621"/>
      <c r="O69" s="621"/>
      <c r="P69" s="621"/>
      <c r="Q69" s="621"/>
    </row>
    <row r="70" spans="2:9" ht="34.5" customHeight="1">
      <c r="B70" s="170"/>
      <c r="C70" s="30" t="s">
        <v>45</v>
      </c>
      <c r="D70" s="884"/>
      <c r="E70" s="235"/>
      <c r="F70" s="878"/>
      <c r="G70" s="703"/>
      <c r="H70" s="704"/>
      <c r="I70" s="182"/>
    </row>
    <row r="71" spans="2:9" ht="42.75" customHeight="1">
      <c r="B71" s="170"/>
      <c r="C71" s="30" t="s">
        <v>1163</v>
      </c>
      <c r="D71" s="884" t="s">
        <v>394</v>
      </c>
      <c r="E71" s="235">
        <f>E72+E73+E74+E75+E76+E77+E78+E81-E82</f>
        <v>166923</v>
      </c>
      <c r="F71" s="235">
        <f>F72+F73+F74+F75+F76+F77+F78+F81-F82</f>
        <v>168973</v>
      </c>
      <c r="G71" s="235">
        <f>G72+G73+G74+G75+G76+G77+G78+G81-G82</f>
        <v>176272</v>
      </c>
      <c r="H71" s="623">
        <f>H72+H73+H74+H75+H76+H77+H78+H81-H82</f>
        <v>169406</v>
      </c>
      <c r="I71" s="182"/>
    </row>
    <row r="72" spans="2:9" ht="34.5" customHeight="1">
      <c r="B72" s="874" t="s">
        <v>1165</v>
      </c>
      <c r="C72" s="875" t="s">
        <v>1164</v>
      </c>
      <c r="D72" s="884" t="s">
        <v>396</v>
      </c>
      <c r="E72" s="235">
        <v>168902</v>
      </c>
      <c r="F72" s="873">
        <v>168902</v>
      </c>
      <c r="G72" s="235">
        <v>168902</v>
      </c>
      <c r="H72" s="623">
        <v>168902</v>
      </c>
      <c r="I72" s="182"/>
    </row>
    <row r="73" spans="2:9" ht="34.5" customHeight="1">
      <c r="B73" s="874">
        <v>31</v>
      </c>
      <c r="C73" s="875" t="s">
        <v>406</v>
      </c>
      <c r="D73" s="884" t="s">
        <v>397</v>
      </c>
      <c r="E73" s="235"/>
      <c r="F73" s="873"/>
      <c r="G73" s="235"/>
      <c r="H73" s="623"/>
      <c r="I73" s="182"/>
    </row>
    <row r="74" spans="2:9" ht="34.5" customHeight="1">
      <c r="B74" s="874">
        <v>306</v>
      </c>
      <c r="C74" s="875" t="s">
        <v>1166</v>
      </c>
      <c r="D74" s="884" t="s">
        <v>399</v>
      </c>
      <c r="E74" s="235"/>
      <c r="F74" s="873"/>
      <c r="G74" s="235"/>
      <c r="H74" s="623"/>
      <c r="I74" s="182"/>
    </row>
    <row r="75" spans="2:9" ht="34.5" customHeight="1">
      <c r="B75" s="874">
        <v>32</v>
      </c>
      <c r="C75" s="875" t="s">
        <v>172</v>
      </c>
      <c r="D75" s="884" t="s">
        <v>400</v>
      </c>
      <c r="E75" s="235"/>
      <c r="F75" s="873"/>
      <c r="G75" s="235"/>
      <c r="H75" s="623"/>
      <c r="I75" s="182"/>
    </row>
    <row r="76" spans="2:9" ht="57.75" customHeight="1">
      <c r="B76" s="874" t="s">
        <v>1167</v>
      </c>
      <c r="C76" s="875" t="s">
        <v>1168</v>
      </c>
      <c r="D76" s="884" t="s">
        <v>401</v>
      </c>
      <c r="E76" s="235"/>
      <c r="F76" s="873"/>
      <c r="G76" s="235"/>
      <c r="H76" s="623"/>
      <c r="I76" s="182"/>
    </row>
    <row r="77" spans="2:9" ht="63" customHeight="1">
      <c r="B77" s="874" t="s">
        <v>1170</v>
      </c>
      <c r="C77" s="875" t="s">
        <v>1169</v>
      </c>
      <c r="D77" s="884" t="s">
        <v>402</v>
      </c>
      <c r="E77" s="235"/>
      <c r="F77" s="873"/>
      <c r="G77" s="235"/>
      <c r="H77" s="623"/>
      <c r="I77" s="182"/>
    </row>
    <row r="78" spans="2:9" ht="34.5" customHeight="1">
      <c r="B78" s="874">
        <v>34</v>
      </c>
      <c r="C78" s="875" t="s">
        <v>1174</v>
      </c>
      <c r="D78" s="884" t="s">
        <v>403</v>
      </c>
      <c r="E78" s="235">
        <f>E79+E80</f>
        <v>621</v>
      </c>
      <c r="F78" s="873">
        <f>F79+F80</f>
        <v>621</v>
      </c>
      <c r="G78" s="235">
        <f>G79+G80</f>
        <v>7370</v>
      </c>
      <c r="H78" s="623">
        <f>H79+H80</f>
        <v>504</v>
      </c>
      <c r="I78" s="182"/>
    </row>
    <row r="79" spans="2:9" ht="34.5" customHeight="1">
      <c r="B79" s="874">
        <v>340</v>
      </c>
      <c r="C79" s="875" t="s">
        <v>420</v>
      </c>
      <c r="D79" s="884" t="s">
        <v>404</v>
      </c>
      <c r="E79" s="235">
        <v>621</v>
      </c>
      <c r="F79" s="873">
        <v>621</v>
      </c>
      <c r="G79" s="235">
        <v>621</v>
      </c>
      <c r="H79" s="623"/>
      <c r="I79" s="182"/>
    </row>
    <row r="80" spans="2:9" ht="34.5" customHeight="1">
      <c r="B80" s="874">
        <v>341</v>
      </c>
      <c r="C80" s="875" t="s">
        <v>422</v>
      </c>
      <c r="D80" s="884" t="s">
        <v>405</v>
      </c>
      <c r="E80" s="235"/>
      <c r="F80" s="873"/>
      <c r="G80" s="235">
        <v>6749</v>
      </c>
      <c r="H80" s="623">
        <v>504</v>
      </c>
      <c r="I80" s="182"/>
    </row>
    <row r="81" spans="2:9" ht="34.5" customHeight="1">
      <c r="B81" s="874"/>
      <c r="C81" s="875" t="s">
        <v>1175</v>
      </c>
      <c r="D81" s="884" t="s">
        <v>407</v>
      </c>
      <c r="E81" s="235"/>
      <c r="F81" s="873"/>
      <c r="G81" s="235"/>
      <c r="H81" s="623"/>
      <c r="I81" s="182"/>
    </row>
    <row r="82" spans="2:9" ht="34.5" customHeight="1">
      <c r="B82" s="874">
        <v>35</v>
      </c>
      <c r="C82" s="875" t="s">
        <v>1176</v>
      </c>
      <c r="D82" s="884" t="s">
        <v>410</v>
      </c>
      <c r="E82" s="235">
        <f>E83+E84</f>
        <v>2600</v>
      </c>
      <c r="F82" s="873">
        <f>F83+F84</f>
        <v>550</v>
      </c>
      <c r="G82" s="235"/>
      <c r="H82" s="623"/>
      <c r="I82" s="182"/>
    </row>
    <row r="83" spans="2:9" ht="34.5" customHeight="1">
      <c r="B83" s="168">
        <v>350</v>
      </c>
      <c r="C83" s="31" t="s">
        <v>428</v>
      </c>
      <c r="D83" s="884" t="s">
        <v>411</v>
      </c>
      <c r="E83" s="235"/>
      <c r="F83" s="873"/>
      <c r="G83" s="235"/>
      <c r="H83" s="623"/>
      <c r="I83" s="182"/>
    </row>
    <row r="84" spans="2:9" ht="34.5" customHeight="1">
      <c r="B84" s="168">
        <v>351</v>
      </c>
      <c r="C84" s="31" t="s">
        <v>430</v>
      </c>
      <c r="D84" s="884" t="s">
        <v>413</v>
      </c>
      <c r="E84" s="235">
        <v>2600</v>
      </c>
      <c r="F84" s="873">
        <v>550</v>
      </c>
      <c r="G84" s="235"/>
      <c r="H84" s="623"/>
      <c r="I84" s="182"/>
    </row>
    <row r="85" spans="2:9" ht="34.5" customHeight="1">
      <c r="B85" s="170"/>
      <c r="C85" s="30" t="s">
        <v>1171</v>
      </c>
      <c r="D85" s="884" t="s">
        <v>415</v>
      </c>
      <c r="E85" s="235">
        <f>E86+E90</f>
        <v>18300</v>
      </c>
      <c r="F85" s="873">
        <f>F86+F90</f>
        <v>20100</v>
      </c>
      <c r="G85" s="235">
        <f>G86+G90</f>
        <v>18000</v>
      </c>
      <c r="H85" s="623">
        <f>H86+H90</f>
        <v>18300</v>
      </c>
      <c r="I85" s="182"/>
    </row>
    <row r="86" spans="2:9" ht="34.5" customHeight="1">
      <c r="B86" s="874">
        <v>40</v>
      </c>
      <c r="C86" s="875" t="s">
        <v>1173</v>
      </c>
      <c r="D86" s="884" t="s">
        <v>417</v>
      </c>
      <c r="E86" s="235">
        <f>E87+E88+E89</f>
        <v>18300</v>
      </c>
      <c r="F86" s="235">
        <f>F87+F88+F89</f>
        <v>20100</v>
      </c>
      <c r="G86" s="235">
        <f>G87+G88+G89</f>
        <v>18000</v>
      </c>
      <c r="H86" s="623">
        <f>H87+H88+H89</f>
        <v>18300</v>
      </c>
      <c r="I86" s="182"/>
    </row>
    <row r="87" spans="2:9" ht="34.5" customHeight="1">
      <c r="B87" s="168">
        <v>404</v>
      </c>
      <c r="C87" s="31" t="s">
        <v>1172</v>
      </c>
      <c r="D87" s="884" t="s">
        <v>419</v>
      </c>
      <c r="E87" s="235">
        <v>6500</v>
      </c>
      <c r="F87" s="873">
        <v>7100</v>
      </c>
      <c r="G87" s="235">
        <v>7000</v>
      </c>
      <c r="H87" s="623">
        <v>6500</v>
      </c>
      <c r="I87" s="182"/>
    </row>
    <row r="88" spans="2:9" ht="34.5" customHeight="1">
      <c r="B88" s="168">
        <v>400</v>
      </c>
      <c r="C88" s="31" t="s">
        <v>1177</v>
      </c>
      <c r="D88" s="884" t="s">
        <v>421</v>
      </c>
      <c r="E88" s="235">
        <v>7000</v>
      </c>
      <c r="F88" s="873">
        <v>9000</v>
      </c>
      <c r="G88" s="235">
        <v>7000</v>
      </c>
      <c r="H88" s="623">
        <v>7000</v>
      </c>
      <c r="I88" s="182"/>
    </row>
    <row r="89" spans="2:9" ht="34.5" customHeight="1">
      <c r="B89" s="168" t="s">
        <v>1178</v>
      </c>
      <c r="C89" s="31" t="s">
        <v>178</v>
      </c>
      <c r="D89" s="884" t="s">
        <v>423</v>
      </c>
      <c r="E89" s="235">
        <v>4800</v>
      </c>
      <c r="F89" s="873">
        <v>4000</v>
      </c>
      <c r="G89" s="235">
        <v>4000</v>
      </c>
      <c r="H89" s="623">
        <v>4800</v>
      </c>
      <c r="I89" s="182"/>
    </row>
    <row r="90" spans="2:9" ht="34.5" customHeight="1">
      <c r="B90" s="874">
        <v>41</v>
      </c>
      <c r="C90" s="875" t="s">
        <v>1179</v>
      </c>
      <c r="D90" s="884" t="s">
        <v>425</v>
      </c>
      <c r="E90" s="235">
        <f>E91+E92+E93+E94+E95+E96+E97</f>
        <v>0</v>
      </c>
      <c r="F90" s="235">
        <f>F91+F92+F93+F94+F95+F96+F97</f>
        <v>0</v>
      </c>
      <c r="G90" s="235">
        <f>G91+G92+G93+G94+G95+G96+G97</f>
        <v>0</v>
      </c>
      <c r="H90" s="623">
        <f>H91+H92+H93+H94+H95+H96+H97</f>
        <v>0</v>
      </c>
      <c r="I90" s="182"/>
    </row>
    <row r="91" spans="2:9" ht="34.5" customHeight="1">
      <c r="B91" s="168">
        <v>410</v>
      </c>
      <c r="C91" s="31" t="s">
        <v>179</v>
      </c>
      <c r="D91" s="884" t="s">
        <v>427</v>
      </c>
      <c r="E91" s="235"/>
      <c r="F91" s="873"/>
      <c r="G91" s="235"/>
      <c r="H91" s="623"/>
      <c r="I91" s="182"/>
    </row>
    <row r="92" spans="2:9" ht="41.25" customHeight="1">
      <c r="B92" s="168" t="s">
        <v>1181</v>
      </c>
      <c r="C92" s="31" t="s">
        <v>1180</v>
      </c>
      <c r="D92" s="884" t="s">
        <v>429</v>
      </c>
      <c r="E92" s="235"/>
      <c r="F92" s="873"/>
      <c r="G92" s="235"/>
      <c r="H92" s="623"/>
      <c r="I92" s="182"/>
    </row>
    <row r="93" spans="2:9" ht="45.75" customHeight="1">
      <c r="B93" s="168" t="s">
        <v>1183</v>
      </c>
      <c r="C93" s="31" t="s">
        <v>1182</v>
      </c>
      <c r="D93" s="884" t="s">
        <v>431</v>
      </c>
      <c r="E93" s="235"/>
      <c r="F93" s="873"/>
      <c r="G93" s="235"/>
      <c r="H93" s="623"/>
      <c r="I93" s="182"/>
    </row>
    <row r="94" spans="2:9" ht="34.5" customHeight="1">
      <c r="B94" s="168" t="s">
        <v>1184</v>
      </c>
      <c r="C94" s="31" t="s">
        <v>1186</v>
      </c>
      <c r="D94" s="884" t="s">
        <v>433</v>
      </c>
      <c r="E94" s="235"/>
      <c r="F94" s="873"/>
      <c r="G94" s="235"/>
      <c r="H94" s="623"/>
      <c r="I94" s="182"/>
    </row>
    <row r="95" spans="2:9" ht="34.5" customHeight="1">
      <c r="B95" s="168" t="s">
        <v>1185</v>
      </c>
      <c r="C95" s="31" t="s">
        <v>1187</v>
      </c>
      <c r="D95" s="884" t="s">
        <v>435</v>
      </c>
      <c r="E95" s="235"/>
      <c r="F95" s="873"/>
      <c r="G95" s="235"/>
      <c r="H95" s="623"/>
      <c r="I95" s="182"/>
    </row>
    <row r="96" spans="2:9" ht="34.5" customHeight="1">
      <c r="B96" s="168">
        <v>413</v>
      </c>
      <c r="C96" s="31" t="s">
        <v>1188</v>
      </c>
      <c r="D96" s="884" t="s">
        <v>436</v>
      </c>
      <c r="E96" s="235"/>
      <c r="F96" s="873"/>
      <c r="G96" s="235"/>
      <c r="H96" s="623"/>
      <c r="I96" s="182"/>
    </row>
    <row r="97" spans="2:9" ht="34.5" customHeight="1">
      <c r="B97" s="168">
        <v>419</v>
      </c>
      <c r="C97" s="31" t="s">
        <v>1189</v>
      </c>
      <c r="D97" s="884" t="s">
        <v>438</v>
      </c>
      <c r="E97" s="235"/>
      <c r="F97" s="873"/>
      <c r="G97" s="235"/>
      <c r="H97" s="623"/>
      <c r="I97" s="182"/>
    </row>
    <row r="98" spans="2:11" ht="45.75" customHeight="1">
      <c r="B98" s="874" t="s">
        <v>1190</v>
      </c>
      <c r="C98" s="875" t="s">
        <v>1191</v>
      </c>
      <c r="D98" s="884" t="s">
        <v>439</v>
      </c>
      <c r="E98" s="734">
        <v>9500</v>
      </c>
      <c r="F98" s="877">
        <v>9006</v>
      </c>
      <c r="G98" s="734">
        <v>9000</v>
      </c>
      <c r="H98" s="735">
        <v>9500</v>
      </c>
      <c r="K98" s="621"/>
    </row>
    <row r="99" spans="2:9" ht="34.5" customHeight="1">
      <c r="B99" s="170">
        <v>498</v>
      </c>
      <c r="C99" s="30" t="s">
        <v>460</v>
      </c>
      <c r="D99" s="884" t="s">
        <v>440</v>
      </c>
      <c r="E99" s="235"/>
      <c r="F99" s="873"/>
      <c r="G99" s="235"/>
      <c r="H99" s="623"/>
      <c r="I99" s="182"/>
    </row>
    <row r="100" spans="2:9" ht="34.5" customHeight="1">
      <c r="B100" s="170" t="s">
        <v>1192</v>
      </c>
      <c r="C100" s="30" t="s">
        <v>1193</v>
      </c>
      <c r="D100" s="884" t="s">
        <v>442</v>
      </c>
      <c r="E100" s="235"/>
      <c r="F100" s="873"/>
      <c r="G100" s="235"/>
      <c r="H100" s="623"/>
      <c r="I100" s="182"/>
    </row>
    <row r="101" spans="2:9" ht="38.25" customHeight="1">
      <c r="B101" s="170"/>
      <c r="C101" s="30" t="s">
        <v>1194</v>
      </c>
      <c r="D101" s="884" t="s">
        <v>443</v>
      </c>
      <c r="E101" s="235">
        <f>E102+E103+E111+E112+E119+E123+E124</f>
        <v>67413</v>
      </c>
      <c r="F101" s="235">
        <f>F102+F103+F111+F112+F119+F123+F124</f>
        <v>66367</v>
      </c>
      <c r="G101" s="235">
        <f>G102+G103+G111+G112+G119+G123+G124</f>
        <v>69428</v>
      </c>
      <c r="H101" s="623">
        <f>H102+H103+H111+H112+H119+H123+H124</f>
        <v>80524</v>
      </c>
      <c r="I101" s="182"/>
    </row>
    <row r="102" spans="2:9" ht="38.25" customHeight="1">
      <c r="B102" s="874">
        <v>467</v>
      </c>
      <c r="C102" s="875" t="s">
        <v>1195</v>
      </c>
      <c r="D102" s="884" t="s">
        <v>445</v>
      </c>
      <c r="E102" s="235"/>
      <c r="F102" s="873"/>
      <c r="G102" s="235"/>
      <c r="H102" s="623"/>
      <c r="I102" s="182"/>
    </row>
    <row r="103" spans="2:9" ht="46.5" customHeight="1">
      <c r="B103" s="874" t="s">
        <v>1196</v>
      </c>
      <c r="C103" s="875" t="s">
        <v>1218</v>
      </c>
      <c r="D103" s="884" t="s">
        <v>446</v>
      </c>
      <c r="E103" s="235">
        <f>E104+E105+E106+E107+E108+E109</f>
        <v>0</v>
      </c>
      <c r="F103" s="873">
        <f>F104+F105+F106+F107+F108+F109</f>
        <v>0</v>
      </c>
      <c r="G103" s="235">
        <f>G104+G105+G106+G107+G108+G109</f>
        <v>0</v>
      </c>
      <c r="H103" s="623">
        <f>H104+H105+H106+H107+H108+H109</f>
        <v>0</v>
      </c>
      <c r="I103" s="182"/>
    </row>
    <row r="104" spans="2:9" ht="45.75" customHeight="1">
      <c r="B104" s="168" t="s">
        <v>1197</v>
      </c>
      <c r="C104" s="31" t="s">
        <v>1198</v>
      </c>
      <c r="D104" s="884" t="s">
        <v>447</v>
      </c>
      <c r="E104" s="235"/>
      <c r="F104" s="873"/>
      <c r="G104" s="235"/>
      <c r="H104" s="623"/>
      <c r="I104" s="182"/>
    </row>
    <row r="105" spans="2:9" ht="44.25" customHeight="1">
      <c r="B105" s="168" t="s">
        <v>1200</v>
      </c>
      <c r="C105" s="31" t="s">
        <v>1199</v>
      </c>
      <c r="D105" s="884" t="s">
        <v>449</v>
      </c>
      <c r="E105" s="235"/>
      <c r="F105" s="873"/>
      <c r="G105" s="235"/>
      <c r="H105" s="623"/>
      <c r="I105" s="182"/>
    </row>
    <row r="106" spans="2:9" ht="49.5" customHeight="1">
      <c r="B106" s="168" t="s">
        <v>1201</v>
      </c>
      <c r="C106" s="31" t="s">
        <v>1202</v>
      </c>
      <c r="D106" s="884" t="s">
        <v>451</v>
      </c>
      <c r="E106" s="235"/>
      <c r="F106" s="873"/>
      <c r="G106" s="235"/>
      <c r="H106" s="623"/>
      <c r="I106" s="182"/>
    </row>
    <row r="107" spans="2:8" ht="53.25" customHeight="1">
      <c r="B107" s="168" t="s">
        <v>1204</v>
      </c>
      <c r="C107" s="31" t="s">
        <v>1203</v>
      </c>
      <c r="D107" s="884" t="s">
        <v>453</v>
      </c>
      <c r="E107" s="235"/>
      <c r="F107" s="873"/>
      <c r="G107" s="235"/>
      <c r="H107" s="623"/>
    </row>
    <row r="108" spans="2:8" ht="42.75" customHeight="1">
      <c r="B108" s="168" t="s">
        <v>1205</v>
      </c>
      <c r="C108" s="31" t="s">
        <v>1206</v>
      </c>
      <c r="D108" s="884" t="s">
        <v>455</v>
      </c>
      <c r="E108" s="235"/>
      <c r="F108" s="873"/>
      <c r="G108" s="235"/>
      <c r="H108" s="623"/>
    </row>
    <row r="109" spans="2:8" ht="34.5" customHeight="1">
      <c r="B109" s="168">
        <v>426</v>
      </c>
      <c r="C109" s="31" t="s">
        <v>1207</v>
      </c>
      <c r="D109" s="884" t="s">
        <v>457</v>
      </c>
      <c r="E109" s="235"/>
      <c r="F109" s="873"/>
      <c r="G109" s="235"/>
      <c r="H109" s="623"/>
    </row>
    <row r="110" spans="2:8" ht="34.5" customHeight="1">
      <c r="B110" s="168">
        <v>428</v>
      </c>
      <c r="C110" s="31" t="s">
        <v>1208</v>
      </c>
      <c r="D110" s="884" t="s">
        <v>459</v>
      </c>
      <c r="E110" s="235"/>
      <c r="F110" s="873"/>
      <c r="G110" s="235"/>
      <c r="H110" s="623"/>
    </row>
    <row r="111" spans="2:8" ht="34.5" customHeight="1">
      <c r="B111" s="874">
        <v>430</v>
      </c>
      <c r="C111" s="875" t="s">
        <v>1219</v>
      </c>
      <c r="D111" s="884" t="s">
        <v>461</v>
      </c>
      <c r="E111" s="734">
        <v>2500</v>
      </c>
      <c r="F111" s="877">
        <v>500</v>
      </c>
      <c r="G111" s="734">
        <v>500</v>
      </c>
      <c r="H111" s="735">
        <v>500</v>
      </c>
    </row>
    <row r="112" spans="2:8" ht="34.5" customHeight="1">
      <c r="B112" s="170" t="s">
        <v>480</v>
      </c>
      <c r="C112" s="30" t="s">
        <v>1217</v>
      </c>
      <c r="D112" s="884" t="s">
        <v>464</v>
      </c>
      <c r="E112" s="235">
        <f>E113+E114+E115+E116+E117+E118</f>
        <v>12363</v>
      </c>
      <c r="F112" s="235">
        <f>F113+F114+F115+F116+F117+F118</f>
        <v>13611</v>
      </c>
      <c r="G112" s="235">
        <f>G113+G114+G115+G116+G117+G118</f>
        <v>16648</v>
      </c>
      <c r="H112" s="623">
        <f>H113+H114+H115+H116+H117+H118</f>
        <v>23641</v>
      </c>
    </row>
    <row r="113" spans="2:8" ht="51" customHeight="1">
      <c r="B113" s="168" t="s">
        <v>1209</v>
      </c>
      <c r="C113" s="31" t="s">
        <v>1210</v>
      </c>
      <c r="D113" s="884" t="s">
        <v>466</v>
      </c>
      <c r="E113" s="235"/>
      <c r="F113" s="873"/>
      <c r="G113" s="235"/>
      <c r="H113" s="623"/>
    </row>
    <row r="114" spans="2:8" ht="42.75" customHeight="1">
      <c r="B114" s="168" t="s">
        <v>1211</v>
      </c>
      <c r="C114" s="31" t="s">
        <v>1212</v>
      </c>
      <c r="D114" s="884" t="s">
        <v>468</v>
      </c>
      <c r="E114" s="235"/>
      <c r="F114" s="873"/>
      <c r="G114" s="235"/>
      <c r="H114" s="623"/>
    </row>
    <row r="115" spans="2:8" ht="34.5" customHeight="1">
      <c r="B115" s="168">
        <v>435</v>
      </c>
      <c r="C115" s="31" t="s">
        <v>1213</v>
      </c>
      <c r="D115" s="884" t="s">
        <v>470</v>
      </c>
      <c r="E115" s="734">
        <v>12363</v>
      </c>
      <c r="F115" s="877">
        <v>13611</v>
      </c>
      <c r="G115" s="734">
        <v>16648</v>
      </c>
      <c r="H115" s="735">
        <v>23641</v>
      </c>
    </row>
    <row r="116" spans="2:8" ht="34.5" customHeight="1">
      <c r="B116" s="168">
        <v>436</v>
      </c>
      <c r="C116" s="31" t="s">
        <v>1214</v>
      </c>
      <c r="D116" s="884" t="s">
        <v>471</v>
      </c>
      <c r="E116" s="734"/>
      <c r="F116" s="877"/>
      <c r="G116" s="734"/>
      <c r="H116" s="735"/>
    </row>
    <row r="117" spans="2:8" ht="34.5" customHeight="1">
      <c r="B117" s="168" t="s">
        <v>1215</v>
      </c>
      <c r="C117" s="31" t="s">
        <v>1234</v>
      </c>
      <c r="D117" s="884" t="s">
        <v>472</v>
      </c>
      <c r="E117" s="734"/>
      <c r="F117" s="877"/>
      <c r="G117" s="734"/>
      <c r="H117" s="735"/>
    </row>
    <row r="118" spans="2:8" ht="34.5" customHeight="1">
      <c r="B118" s="168" t="s">
        <v>1215</v>
      </c>
      <c r="C118" s="31" t="s">
        <v>495</v>
      </c>
      <c r="D118" s="884" t="s">
        <v>474</v>
      </c>
      <c r="E118" s="734"/>
      <c r="F118" s="877"/>
      <c r="G118" s="734"/>
      <c r="H118" s="735"/>
    </row>
    <row r="119" spans="2:8" ht="38.25" customHeight="1">
      <c r="B119" s="170" t="s">
        <v>1216</v>
      </c>
      <c r="C119" s="30" t="s">
        <v>1230</v>
      </c>
      <c r="D119" s="884" t="s">
        <v>477</v>
      </c>
      <c r="E119" s="734">
        <f>E120+E121+E122</f>
        <v>42550</v>
      </c>
      <c r="F119" s="734">
        <f>F120+F121+F122</f>
        <v>42750</v>
      </c>
      <c r="G119" s="734">
        <f>G120+G121+G122</f>
        <v>42780</v>
      </c>
      <c r="H119" s="735">
        <f>H120+H121+H122</f>
        <v>46383</v>
      </c>
    </row>
    <row r="120" spans="2:8" ht="38.25" customHeight="1">
      <c r="B120" s="170" t="s">
        <v>1221</v>
      </c>
      <c r="C120" s="30" t="s">
        <v>1227</v>
      </c>
      <c r="D120" s="884" t="s">
        <v>479</v>
      </c>
      <c r="E120" s="734">
        <v>41550</v>
      </c>
      <c r="F120" s="877">
        <v>41750</v>
      </c>
      <c r="G120" s="734">
        <v>41780</v>
      </c>
      <c r="H120" s="735">
        <v>45383</v>
      </c>
    </row>
    <row r="121" spans="2:8" ht="34.5" customHeight="1">
      <c r="B121" s="170" t="s">
        <v>1220</v>
      </c>
      <c r="C121" s="30" t="s">
        <v>1222</v>
      </c>
      <c r="D121" s="884" t="s">
        <v>482</v>
      </c>
      <c r="E121" s="734">
        <v>1000</v>
      </c>
      <c r="F121" s="877">
        <v>1000</v>
      </c>
      <c r="G121" s="734">
        <v>1000</v>
      </c>
      <c r="H121" s="735">
        <v>1000</v>
      </c>
    </row>
    <row r="122" spans="2:8" ht="34.5" customHeight="1">
      <c r="B122" s="170">
        <v>481</v>
      </c>
      <c r="C122" s="30" t="s">
        <v>1223</v>
      </c>
      <c r="D122" s="884" t="s">
        <v>484</v>
      </c>
      <c r="E122" s="734"/>
      <c r="F122" s="877"/>
      <c r="G122" s="734"/>
      <c r="H122" s="735"/>
    </row>
    <row r="123" spans="2:8" ht="52.5" customHeight="1">
      <c r="B123" s="170">
        <v>427</v>
      </c>
      <c r="C123" s="30" t="s">
        <v>1224</v>
      </c>
      <c r="D123" s="884" t="s">
        <v>486</v>
      </c>
      <c r="E123" s="734">
        <v>500</v>
      </c>
      <c r="F123" s="877">
        <v>500</v>
      </c>
      <c r="G123" s="734">
        <v>500</v>
      </c>
      <c r="H123" s="735">
        <v>500</v>
      </c>
    </row>
    <row r="124" spans="2:8" ht="52.5" customHeight="1">
      <c r="B124" s="170" t="s">
        <v>1225</v>
      </c>
      <c r="C124" s="30" t="s">
        <v>1226</v>
      </c>
      <c r="D124" s="884" t="s">
        <v>488</v>
      </c>
      <c r="E124" s="734">
        <v>9500</v>
      </c>
      <c r="F124" s="877">
        <v>9006</v>
      </c>
      <c r="G124" s="734">
        <v>9000</v>
      </c>
      <c r="H124" s="735">
        <v>9500</v>
      </c>
    </row>
    <row r="125" spans="2:8" ht="53.25" customHeight="1">
      <c r="B125" s="170"/>
      <c r="C125" s="30" t="s">
        <v>1228</v>
      </c>
      <c r="D125" s="884" t="s">
        <v>490</v>
      </c>
      <c r="E125" s="734"/>
      <c r="F125" s="877"/>
      <c r="G125" s="734"/>
      <c r="H125" s="735"/>
    </row>
    <row r="126" spans="2:17" ht="34.5" customHeight="1">
      <c r="B126" s="170"/>
      <c r="C126" s="30" t="s">
        <v>1229</v>
      </c>
      <c r="D126" s="884" t="s">
        <v>492</v>
      </c>
      <c r="E126" s="734">
        <f>E71+E85+E99+E100+E101-E125</f>
        <v>252636</v>
      </c>
      <c r="F126" s="734">
        <f>F71+F85+F99+F100+F101-F125</f>
        <v>255440</v>
      </c>
      <c r="G126" s="734">
        <f>G71+G85+G99+G100+G101-G125</f>
        <v>263700</v>
      </c>
      <c r="H126" s="735">
        <f>H71+H85+H99+H100+H101-H125</f>
        <v>268230</v>
      </c>
      <c r="J126" s="621"/>
      <c r="K126" s="621"/>
      <c r="L126" s="621"/>
      <c r="M126" s="621"/>
      <c r="N126" s="621"/>
      <c r="O126" s="621"/>
      <c r="P126" s="621"/>
      <c r="Q126" s="621"/>
    </row>
    <row r="127" spans="2:13" ht="34.5" customHeight="1" thickBot="1">
      <c r="B127" s="171">
        <v>89</v>
      </c>
      <c r="C127" s="172" t="s">
        <v>510</v>
      </c>
      <c r="D127" s="889" t="s">
        <v>494</v>
      </c>
      <c r="E127" s="739">
        <v>126900</v>
      </c>
      <c r="F127" s="879">
        <v>126800</v>
      </c>
      <c r="G127" s="739">
        <v>126000</v>
      </c>
      <c r="H127" s="741">
        <v>126500</v>
      </c>
      <c r="M127" s="621"/>
    </row>
    <row r="129" spans="2:7" ht="15.75">
      <c r="B129" s="1"/>
      <c r="C129" s="1"/>
      <c r="D129" s="1"/>
      <c r="F129" s="621"/>
      <c r="G129" s="621"/>
    </row>
    <row r="130" spans="2:8" ht="18.75">
      <c r="B130" s="1"/>
      <c r="C130" s="1"/>
      <c r="D130" s="179"/>
      <c r="F130" s="621"/>
      <c r="G130" s="621"/>
      <c r="H130" s="621"/>
    </row>
  </sheetData>
  <sheetProtection/>
  <mergeCells count="9">
    <mergeCell ref="G6:G7"/>
    <mergeCell ref="B3:H3"/>
    <mergeCell ref="H6:H7"/>
    <mergeCell ref="E5:H5"/>
    <mergeCell ref="C5:C7"/>
    <mergeCell ref="B5:B7"/>
    <mergeCell ref="D5:D7"/>
    <mergeCell ref="E6:E7"/>
    <mergeCell ref="F6:F7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40" r:id="rId1"/>
  <headerFooter>
    <oddFooter>&amp;C&amp;P</oddFooter>
  </headerFooter>
  <ignoredErrors>
    <ignoredError sqref="D10:D1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B1:J76"/>
  <sheetViews>
    <sheetView showGridLines="0" view="pageBreakPreview" zoomScale="60" zoomScaleNormal="55" workbookViewId="0" topLeftCell="B1">
      <selection activeCell="C17" sqref="C17"/>
    </sheetView>
  </sheetViews>
  <sheetFormatPr defaultColWidth="9.140625" defaultRowHeight="12.75"/>
  <cols>
    <col min="1" max="1" width="5.00390625" style="1" customWidth="1"/>
    <col min="2" max="2" width="18.421875" style="1" customWidth="1"/>
    <col min="3" max="3" width="103.00390625" style="1" bestFit="1" customWidth="1"/>
    <col min="4" max="4" width="22.28125" style="1" customWidth="1"/>
    <col min="5" max="8" width="25.7109375" style="0" customWidth="1"/>
    <col min="9" max="9" width="14.8515625" style="1" customWidth="1"/>
    <col min="10" max="10" width="9.140625" style="1" customWidth="1"/>
    <col min="11" max="11" width="12.28125" style="1" customWidth="1"/>
    <col min="12" max="12" width="13.421875" style="1" customWidth="1"/>
    <col min="13" max="16384" width="9.140625" style="1" customWidth="1"/>
  </cols>
  <sheetData>
    <row r="1" spans="2:8" ht="26.25">
      <c r="B1" s="581"/>
      <c r="C1" s="581"/>
      <c r="D1" s="581"/>
      <c r="E1" s="582"/>
      <c r="F1" s="582"/>
      <c r="G1" s="582"/>
      <c r="H1" s="582"/>
    </row>
    <row r="2" spans="2:8" ht="42" customHeight="1">
      <c r="B2" s="581"/>
      <c r="C2" s="581"/>
      <c r="D2" s="581"/>
      <c r="E2" s="582"/>
      <c r="F2" s="582"/>
      <c r="G2" s="582"/>
      <c r="H2" s="759" t="s">
        <v>929</v>
      </c>
    </row>
    <row r="3" spans="2:8" ht="25.5">
      <c r="B3" s="583"/>
      <c r="C3" s="582"/>
      <c r="D3" s="582"/>
      <c r="E3" s="582"/>
      <c r="F3" s="582"/>
      <c r="G3" s="582"/>
      <c r="H3" s="582"/>
    </row>
    <row r="4" spans="2:8" ht="27" customHeight="1">
      <c r="B4" s="969" t="s">
        <v>906</v>
      </c>
      <c r="C4" s="969"/>
      <c r="D4" s="969"/>
      <c r="E4" s="969"/>
      <c r="F4" s="969"/>
      <c r="G4" s="969"/>
      <c r="H4" s="969"/>
    </row>
    <row r="5" spans="2:8" ht="32.25" customHeight="1" hidden="1" thickBot="1">
      <c r="B5" s="581"/>
      <c r="C5" s="581"/>
      <c r="D5" s="581"/>
      <c r="E5" s="581"/>
      <c r="F5" s="581"/>
      <c r="G5" s="581"/>
      <c r="H5" s="581"/>
    </row>
    <row r="6" spans="2:8" ht="15.75" customHeight="1" hidden="1">
      <c r="B6" s="581"/>
      <c r="C6" s="581"/>
      <c r="D6" s="581"/>
      <c r="E6" s="581"/>
      <c r="F6" s="581"/>
      <c r="G6" s="581"/>
      <c r="H6" s="581"/>
    </row>
    <row r="7" spans="2:8" ht="24.75" customHeight="1" thickBot="1">
      <c r="B7" s="581"/>
      <c r="C7" s="581"/>
      <c r="D7" s="581"/>
      <c r="E7" s="584"/>
      <c r="F7" s="584"/>
      <c r="G7" s="584"/>
      <c r="H7" s="585" t="s">
        <v>615</v>
      </c>
    </row>
    <row r="8" spans="2:8" ht="44.25" customHeight="1">
      <c r="B8" s="960" t="s">
        <v>582</v>
      </c>
      <c r="C8" s="962" t="s">
        <v>703</v>
      </c>
      <c r="D8" s="964" t="s">
        <v>583</v>
      </c>
      <c r="E8" s="966" t="s">
        <v>182</v>
      </c>
      <c r="F8" s="967"/>
      <c r="G8" s="967"/>
      <c r="H8" s="968"/>
    </row>
    <row r="9" spans="2:8" ht="77.25" customHeight="1" thickBot="1">
      <c r="B9" s="961"/>
      <c r="C9" s="963"/>
      <c r="D9" s="965"/>
      <c r="E9" s="586" t="s">
        <v>874</v>
      </c>
      <c r="F9" s="586" t="s">
        <v>873</v>
      </c>
      <c r="G9" s="586" t="s">
        <v>872</v>
      </c>
      <c r="H9" s="587" t="s">
        <v>871</v>
      </c>
    </row>
    <row r="10" spans="2:8" s="160" customFormat="1" ht="21" customHeight="1">
      <c r="B10" s="890">
        <v>1</v>
      </c>
      <c r="C10" s="891">
        <v>2</v>
      </c>
      <c r="D10" s="588">
        <v>3</v>
      </c>
      <c r="E10" s="892">
        <v>4</v>
      </c>
      <c r="F10" s="892">
        <v>5</v>
      </c>
      <c r="G10" s="892">
        <v>6</v>
      </c>
      <c r="H10" s="893">
        <v>7</v>
      </c>
    </row>
    <row r="11" spans="2:8" s="161" customFormat="1" ht="34.5" customHeight="1">
      <c r="B11" s="589"/>
      <c r="C11" s="590" t="s">
        <v>224</v>
      </c>
      <c r="D11" s="591"/>
      <c r="E11" s="592"/>
      <c r="F11" s="592"/>
      <c r="G11" s="592"/>
      <c r="H11" s="593"/>
    </row>
    <row r="12" spans="2:10" s="162" customFormat="1" ht="70.5" customHeight="1">
      <c r="B12" s="594" t="s">
        <v>225</v>
      </c>
      <c r="C12" s="595" t="s">
        <v>1008</v>
      </c>
      <c r="D12" s="596">
        <v>1001</v>
      </c>
      <c r="E12" s="592">
        <f>E13+E16+E19+E20-E21+E22+E23</f>
        <v>54850</v>
      </c>
      <c r="F12" s="592">
        <f>F13+F16+F19+F20-F21+F22+F23</f>
        <v>121150</v>
      </c>
      <c r="G12" s="592">
        <f>G13+G16+G19+G20-G21+G22+G23</f>
        <v>199400</v>
      </c>
      <c r="H12" s="593">
        <f>H13+H16+H19+H20-H21+H22+H23</f>
        <v>295039</v>
      </c>
      <c r="J12" s="868"/>
    </row>
    <row r="13" spans="2:8" s="161" customFormat="1" ht="47.25" customHeight="1">
      <c r="B13" s="594">
        <v>60</v>
      </c>
      <c r="C13" s="595" t="s">
        <v>1009</v>
      </c>
      <c r="D13" s="596">
        <v>1002</v>
      </c>
      <c r="E13" s="592">
        <f>E14+E15</f>
        <v>2150</v>
      </c>
      <c r="F13" s="592">
        <f>F14+F15</f>
        <v>4400</v>
      </c>
      <c r="G13" s="592">
        <f>G14+G15</f>
        <v>6700</v>
      </c>
      <c r="H13" s="593">
        <f>H14+H15</f>
        <v>10839</v>
      </c>
    </row>
    <row r="14" spans="2:8" s="161" customFormat="1" ht="51" customHeight="1">
      <c r="B14" s="597" t="s">
        <v>1007</v>
      </c>
      <c r="C14" s="598" t="s">
        <v>1011</v>
      </c>
      <c r="D14" s="580">
        <v>1003</v>
      </c>
      <c r="E14" s="707">
        <v>2150</v>
      </c>
      <c r="F14" s="707">
        <v>4400</v>
      </c>
      <c r="G14" s="707">
        <v>6700</v>
      </c>
      <c r="H14" s="708">
        <v>10839</v>
      </c>
    </row>
    <row r="15" spans="2:8" s="161" customFormat="1" ht="51" customHeight="1">
      <c r="B15" s="597" t="s">
        <v>1006</v>
      </c>
      <c r="C15" s="598" t="s">
        <v>1012</v>
      </c>
      <c r="D15" s="580">
        <v>1004</v>
      </c>
      <c r="E15" s="592"/>
      <c r="F15" s="592"/>
      <c r="G15" s="592"/>
      <c r="H15" s="708"/>
    </row>
    <row r="16" spans="2:8" s="161" customFormat="1" ht="53.25" customHeight="1">
      <c r="B16" s="594">
        <v>61</v>
      </c>
      <c r="C16" s="595" t="s">
        <v>1010</v>
      </c>
      <c r="D16" s="596">
        <v>1005</v>
      </c>
      <c r="E16" s="592">
        <f>E17+E18</f>
        <v>52000</v>
      </c>
      <c r="F16" s="592">
        <f>F17+F18</f>
        <v>115000</v>
      </c>
      <c r="G16" s="592">
        <f>G17+G18</f>
        <v>190000</v>
      </c>
      <c r="H16" s="593">
        <f>H17+H18</f>
        <v>277200</v>
      </c>
    </row>
    <row r="17" spans="2:8" s="161" customFormat="1" ht="49.5" customHeight="1">
      <c r="B17" s="597" t="s">
        <v>1013</v>
      </c>
      <c r="C17" s="598" t="s">
        <v>239</v>
      </c>
      <c r="D17" s="580">
        <v>1006</v>
      </c>
      <c r="E17" s="707">
        <v>52000</v>
      </c>
      <c r="F17" s="707">
        <v>115000</v>
      </c>
      <c r="G17" s="707">
        <v>190000</v>
      </c>
      <c r="H17" s="708">
        <v>277200</v>
      </c>
    </row>
    <row r="18" spans="2:8" s="161" customFormat="1" ht="49.5" customHeight="1">
      <c r="B18" s="597" t="s">
        <v>1014</v>
      </c>
      <c r="C18" s="598" t="s">
        <v>240</v>
      </c>
      <c r="D18" s="580">
        <v>1007</v>
      </c>
      <c r="E18" s="592"/>
      <c r="F18" s="592"/>
      <c r="G18" s="592"/>
      <c r="H18" s="708"/>
    </row>
    <row r="19" spans="2:8" s="161" customFormat="1" ht="34.5" customHeight="1">
      <c r="B19" s="597">
        <v>62</v>
      </c>
      <c r="C19" s="598" t="s">
        <v>1015</v>
      </c>
      <c r="D19" s="580">
        <v>1008</v>
      </c>
      <c r="E19" s="592">
        <v>0</v>
      </c>
      <c r="F19" s="592">
        <v>0</v>
      </c>
      <c r="G19" s="592">
        <v>0</v>
      </c>
      <c r="H19" s="593">
        <v>1500</v>
      </c>
    </row>
    <row r="20" spans="2:8" s="161" customFormat="1" ht="64.5" customHeight="1">
      <c r="B20" s="597">
        <v>630</v>
      </c>
      <c r="C20" s="598" t="s">
        <v>1016</v>
      </c>
      <c r="D20" s="580">
        <v>1009</v>
      </c>
      <c r="E20" s="592"/>
      <c r="F20" s="592"/>
      <c r="G20" s="592"/>
      <c r="H20" s="593"/>
    </row>
    <row r="21" spans="2:8" s="161" customFormat="1" ht="48" customHeight="1">
      <c r="B21" s="597">
        <v>631</v>
      </c>
      <c r="C21" s="598" t="s">
        <v>1017</v>
      </c>
      <c r="D21" s="580">
        <v>1010</v>
      </c>
      <c r="E21" s="592"/>
      <c r="F21" s="592"/>
      <c r="G21" s="592"/>
      <c r="H21" s="593"/>
    </row>
    <row r="22" spans="2:8" s="161" customFormat="1" ht="49.5" customHeight="1">
      <c r="B22" s="597" t="s">
        <v>1019</v>
      </c>
      <c r="C22" s="864" t="s">
        <v>1018</v>
      </c>
      <c r="D22" s="865">
        <v>1011</v>
      </c>
      <c r="E22" s="592">
        <v>700</v>
      </c>
      <c r="F22" s="592">
        <v>1750</v>
      </c>
      <c r="G22" s="707">
        <v>2700</v>
      </c>
      <c r="H22" s="708">
        <v>5500</v>
      </c>
    </row>
    <row r="23" spans="2:8" s="161" customFormat="1" ht="66.75" customHeight="1">
      <c r="B23" s="597" t="s">
        <v>1020</v>
      </c>
      <c r="C23" s="864" t="s">
        <v>1021</v>
      </c>
      <c r="D23" s="596">
        <v>1012</v>
      </c>
      <c r="E23" s="592"/>
      <c r="F23" s="592"/>
      <c r="G23" s="707"/>
      <c r="H23" s="708"/>
    </row>
    <row r="24" spans="2:8" s="161" customFormat="1" ht="51" customHeight="1">
      <c r="B24" s="594" t="s">
        <v>244</v>
      </c>
      <c r="C24" s="595" t="s">
        <v>1070</v>
      </c>
      <c r="D24" s="596">
        <v>1013</v>
      </c>
      <c r="E24" s="592">
        <f>E25-E19+E20+E21+E26+E27+E33+E31+E34+E35</f>
        <v>58150</v>
      </c>
      <c r="F24" s="592">
        <f>F25-F19+F20+F21+F26+F27+F33+F31+F34+F35</f>
        <v>123900</v>
      </c>
      <c r="G24" s="592">
        <f>G25-G19+G20+G21+G26+G27+G33+G31+G34+G35</f>
        <v>196950</v>
      </c>
      <c r="H24" s="593">
        <f>H25+H20+H21+H26+H27+H33+H31+H34+H35</f>
        <v>305019</v>
      </c>
    </row>
    <row r="25" spans="2:8" s="161" customFormat="1" ht="34.5" customHeight="1">
      <c r="B25" s="597">
        <v>50</v>
      </c>
      <c r="C25" s="598" t="s">
        <v>246</v>
      </c>
      <c r="D25" s="580">
        <v>1014</v>
      </c>
      <c r="E25" s="592">
        <v>1000</v>
      </c>
      <c r="F25" s="592">
        <v>2500</v>
      </c>
      <c r="G25" s="592">
        <v>4900</v>
      </c>
      <c r="H25" s="593">
        <v>7500</v>
      </c>
    </row>
    <row r="26" spans="2:8" s="161" customFormat="1" ht="51" customHeight="1">
      <c r="B26" s="597">
        <v>51</v>
      </c>
      <c r="C26" s="598" t="s">
        <v>1022</v>
      </c>
      <c r="D26" s="580">
        <v>1015</v>
      </c>
      <c r="E26" s="592">
        <v>9200</v>
      </c>
      <c r="F26" s="592">
        <v>20000</v>
      </c>
      <c r="G26" s="592">
        <v>41000</v>
      </c>
      <c r="H26" s="593">
        <v>73495</v>
      </c>
    </row>
    <row r="27" spans="2:8" s="161" customFormat="1" ht="54" customHeight="1">
      <c r="B27" s="597">
        <v>52</v>
      </c>
      <c r="C27" s="598" t="s">
        <v>1023</v>
      </c>
      <c r="D27" s="580">
        <v>1016</v>
      </c>
      <c r="E27" s="592">
        <f>E28+E29+E30</f>
        <v>38000</v>
      </c>
      <c r="F27" s="592">
        <f>F28+F29+F30</f>
        <v>79035</v>
      </c>
      <c r="G27" s="592">
        <f>G28+G29+G30</f>
        <v>117555</v>
      </c>
      <c r="H27" s="593">
        <f>H28+H29+H30</f>
        <v>163995</v>
      </c>
    </row>
    <row r="28" spans="2:8" s="161" customFormat="1" ht="54" customHeight="1">
      <c r="B28" s="597">
        <v>520</v>
      </c>
      <c r="C28" s="598" t="s">
        <v>1025</v>
      </c>
      <c r="D28" s="580">
        <v>1017</v>
      </c>
      <c r="E28" s="592">
        <v>26600</v>
      </c>
      <c r="F28" s="592">
        <v>53110</v>
      </c>
      <c r="G28" s="592">
        <v>79360</v>
      </c>
      <c r="H28" s="593">
        <v>109110</v>
      </c>
    </row>
    <row r="29" spans="2:8" s="161" customFormat="1" ht="54" customHeight="1">
      <c r="B29" s="597">
        <v>521</v>
      </c>
      <c r="C29" s="598" t="s">
        <v>1026</v>
      </c>
      <c r="D29" s="580">
        <v>1018</v>
      </c>
      <c r="E29" s="592">
        <v>4499</v>
      </c>
      <c r="F29" s="592">
        <v>8843</v>
      </c>
      <c r="G29" s="592">
        <v>13213</v>
      </c>
      <c r="H29" s="593">
        <v>18170</v>
      </c>
    </row>
    <row r="30" spans="2:8" s="161" customFormat="1" ht="54" customHeight="1">
      <c r="B30" s="597" t="s">
        <v>1024</v>
      </c>
      <c r="C30" s="598" t="s">
        <v>1027</v>
      </c>
      <c r="D30" s="580">
        <v>1019</v>
      </c>
      <c r="E30" s="592">
        <v>6901</v>
      </c>
      <c r="F30" s="592">
        <v>17082</v>
      </c>
      <c r="G30" s="592">
        <v>24982</v>
      </c>
      <c r="H30" s="593">
        <v>36715</v>
      </c>
    </row>
    <row r="31" spans="2:8" s="161" customFormat="1" ht="34.5" customHeight="1">
      <c r="B31" s="597">
        <v>540</v>
      </c>
      <c r="C31" s="598" t="s">
        <v>254</v>
      </c>
      <c r="D31" s="580">
        <v>1020</v>
      </c>
      <c r="E31" s="592">
        <v>3750</v>
      </c>
      <c r="F31" s="592">
        <v>7500</v>
      </c>
      <c r="G31" s="592">
        <v>11250</v>
      </c>
      <c r="H31" s="593">
        <v>15000</v>
      </c>
    </row>
    <row r="32" spans="2:8" s="161" customFormat="1" ht="81.75" customHeight="1">
      <c r="B32" s="597" t="s">
        <v>1028</v>
      </c>
      <c r="C32" s="598" t="s">
        <v>1029</v>
      </c>
      <c r="D32" s="580">
        <v>1021</v>
      </c>
      <c r="E32" s="592"/>
      <c r="F32" s="592"/>
      <c r="G32" s="592"/>
      <c r="H32" s="593"/>
    </row>
    <row r="33" spans="2:8" s="161" customFormat="1" ht="34.5" customHeight="1">
      <c r="B33" s="597">
        <v>53</v>
      </c>
      <c r="C33" s="598" t="s">
        <v>253</v>
      </c>
      <c r="D33" s="580">
        <v>1022</v>
      </c>
      <c r="E33" s="592">
        <v>1700</v>
      </c>
      <c r="F33" s="592">
        <v>4100</v>
      </c>
      <c r="G33" s="592">
        <v>5300</v>
      </c>
      <c r="H33" s="593">
        <v>11540</v>
      </c>
    </row>
    <row r="34" spans="2:8" s="161" customFormat="1" ht="45.75" customHeight="1">
      <c r="B34" s="597" t="s">
        <v>1031</v>
      </c>
      <c r="C34" s="598" t="s">
        <v>1030</v>
      </c>
      <c r="D34" s="580">
        <v>1023</v>
      </c>
      <c r="E34" s="592"/>
      <c r="F34" s="592"/>
      <c r="G34" s="592"/>
      <c r="H34" s="593">
        <v>1000</v>
      </c>
    </row>
    <row r="35" spans="2:8" s="163" customFormat="1" ht="34.5" customHeight="1">
      <c r="B35" s="597">
        <v>55</v>
      </c>
      <c r="C35" s="598" t="s">
        <v>256</v>
      </c>
      <c r="D35" s="580">
        <v>1024</v>
      </c>
      <c r="E35" s="592">
        <v>4500</v>
      </c>
      <c r="F35" s="592">
        <v>10765</v>
      </c>
      <c r="G35" s="592">
        <v>16945</v>
      </c>
      <c r="H35" s="593">
        <v>32489</v>
      </c>
    </row>
    <row r="36" spans="2:8" s="163" customFormat="1" ht="34.5" customHeight="1">
      <c r="B36" s="594"/>
      <c r="C36" s="595" t="s">
        <v>1032</v>
      </c>
      <c r="D36" s="580">
        <v>1025</v>
      </c>
      <c r="E36" s="592"/>
      <c r="F36" s="592"/>
      <c r="G36" s="592">
        <f>G12-G24</f>
        <v>2450</v>
      </c>
      <c r="H36" s="593"/>
    </row>
    <row r="37" spans="2:8" s="163" customFormat="1" ht="34.5" customHeight="1">
      <c r="B37" s="594"/>
      <c r="C37" s="595" t="s">
        <v>1033</v>
      </c>
      <c r="D37" s="580">
        <v>1026</v>
      </c>
      <c r="E37" s="592">
        <f>E24-E12</f>
        <v>3300</v>
      </c>
      <c r="F37" s="592">
        <f>F24-F12</f>
        <v>2750</v>
      </c>
      <c r="G37" s="592"/>
      <c r="H37" s="593">
        <f>H24-H12</f>
        <v>9980</v>
      </c>
    </row>
    <row r="38" spans="2:8" s="163" customFormat="1" ht="34.5" customHeight="1">
      <c r="B38" s="594"/>
      <c r="C38" s="595" t="s">
        <v>1034</v>
      </c>
      <c r="D38" s="580">
        <v>1027</v>
      </c>
      <c r="E38" s="592">
        <f>E39+E40+E41+E42</f>
        <v>800</v>
      </c>
      <c r="F38" s="592">
        <f>F39+F40+F41+F42</f>
        <v>1300</v>
      </c>
      <c r="G38" s="592">
        <f>G39+G40+G41+G42</f>
        <v>2500</v>
      </c>
      <c r="H38" s="593">
        <f>H39+H40+H41+H42</f>
        <v>4000</v>
      </c>
    </row>
    <row r="39" spans="2:8" s="163" customFormat="1" ht="80.25" customHeight="1">
      <c r="B39" s="866" t="s">
        <v>1036</v>
      </c>
      <c r="C39" s="864" t="s">
        <v>1035</v>
      </c>
      <c r="D39" s="580">
        <v>1028</v>
      </c>
      <c r="E39" s="592"/>
      <c r="F39" s="592"/>
      <c r="G39" s="592"/>
      <c r="H39" s="593"/>
    </row>
    <row r="40" spans="2:8" s="163" customFormat="1" ht="34.5" customHeight="1">
      <c r="B40" s="866">
        <v>662</v>
      </c>
      <c r="C40" s="864" t="s">
        <v>1045</v>
      </c>
      <c r="D40" s="865">
        <v>1029</v>
      </c>
      <c r="E40" s="592">
        <v>800</v>
      </c>
      <c r="F40" s="592">
        <v>1300</v>
      </c>
      <c r="G40" s="592">
        <v>2500</v>
      </c>
      <c r="H40" s="593">
        <v>4000</v>
      </c>
    </row>
    <row r="41" spans="2:8" s="163" customFormat="1" ht="48" customHeight="1">
      <c r="B41" s="866" t="s">
        <v>125</v>
      </c>
      <c r="C41" s="864" t="s">
        <v>1044</v>
      </c>
      <c r="D41" s="865">
        <v>1030</v>
      </c>
      <c r="E41" s="592"/>
      <c r="F41" s="592"/>
      <c r="G41" s="592"/>
      <c r="H41" s="593"/>
    </row>
    <row r="42" spans="2:8" s="163" customFormat="1" ht="48" customHeight="1">
      <c r="B42" s="866" t="s">
        <v>1037</v>
      </c>
      <c r="C42" s="864" t="s">
        <v>1038</v>
      </c>
      <c r="D42" s="865">
        <v>1031</v>
      </c>
      <c r="E42" s="592"/>
      <c r="F42" s="592"/>
      <c r="G42" s="592"/>
      <c r="H42" s="593"/>
    </row>
    <row r="43" spans="2:8" s="163" customFormat="1" ht="47.25" customHeight="1">
      <c r="B43" s="594"/>
      <c r="C43" s="595" t="s">
        <v>1039</v>
      </c>
      <c r="D43" s="865">
        <v>1032</v>
      </c>
      <c r="E43" s="592">
        <f>E44+E45+E46+E47</f>
        <v>0</v>
      </c>
      <c r="F43" s="592">
        <f>F44+F45+F46+F47</f>
        <v>0</v>
      </c>
      <c r="G43" s="592">
        <f>G44+G45+G46+G47</f>
        <v>1</v>
      </c>
      <c r="H43" s="593">
        <f>H44+H45+H46+H47</f>
        <v>10</v>
      </c>
    </row>
    <row r="44" spans="2:8" ht="90.75" customHeight="1">
      <c r="B44" s="866" t="s">
        <v>1041</v>
      </c>
      <c r="C44" s="864" t="s">
        <v>1040</v>
      </c>
      <c r="D44" s="865">
        <v>1033</v>
      </c>
      <c r="E44" s="592"/>
      <c r="F44" s="592"/>
      <c r="G44" s="592"/>
      <c r="H44" s="593"/>
    </row>
    <row r="45" spans="2:8" ht="34.5" customHeight="1">
      <c r="B45" s="597">
        <v>562</v>
      </c>
      <c r="C45" s="864" t="s">
        <v>1042</v>
      </c>
      <c r="D45" s="865">
        <v>1034</v>
      </c>
      <c r="E45" s="592"/>
      <c r="F45" s="592"/>
      <c r="G45" s="592">
        <v>1</v>
      </c>
      <c r="H45" s="593">
        <v>10</v>
      </c>
    </row>
    <row r="46" spans="2:8" ht="70.5" customHeight="1">
      <c r="B46" s="866" t="s">
        <v>273</v>
      </c>
      <c r="C46" s="864" t="s">
        <v>1043</v>
      </c>
      <c r="D46" s="865">
        <v>1035</v>
      </c>
      <c r="E46" s="592"/>
      <c r="F46" s="592"/>
      <c r="G46" s="592"/>
      <c r="H46" s="593"/>
    </row>
    <row r="47" spans="2:8" ht="34.5" customHeight="1">
      <c r="B47" s="597" t="s">
        <v>128</v>
      </c>
      <c r="C47" s="598" t="s">
        <v>271</v>
      </c>
      <c r="D47" s="865">
        <v>1036</v>
      </c>
      <c r="E47" s="592"/>
      <c r="F47" s="592"/>
      <c r="G47" s="592"/>
      <c r="H47" s="593"/>
    </row>
    <row r="48" spans="2:8" ht="38.25" customHeight="1">
      <c r="B48" s="594"/>
      <c r="C48" s="595" t="s">
        <v>1046</v>
      </c>
      <c r="D48" s="865">
        <v>1037</v>
      </c>
      <c r="E48" s="592">
        <f>E38-E43</f>
        <v>800</v>
      </c>
      <c r="F48" s="592">
        <f>F38-F43</f>
        <v>1300</v>
      </c>
      <c r="G48" s="592">
        <f>G38-G43</f>
        <v>2499</v>
      </c>
      <c r="H48" s="593">
        <f>H38-H43</f>
        <v>3990</v>
      </c>
    </row>
    <row r="49" spans="2:8" ht="34.5" customHeight="1">
      <c r="B49" s="594"/>
      <c r="C49" s="595" t="s">
        <v>1047</v>
      </c>
      <c r="D49" s="865">
        <v>1038</v>
      </c>
      <c r="E49" s="592"/>
      <c r="F49" s="592"/>
      <c r="G49" s="592"/>
      <c r="H49" s="593"/>
    </row>
    <row r="50" spans="2:8" ht="71.25" customHeight="1">
      <c r="B50" s="597" t="s">
        <v>1050</v>
      </c>
      <c r="C50" s="598" t="s">
        <v>1048</v>
      </c>
      <c r="D50" s="865">
        <v>1039</v>
      </c>
      <c r="E50" s="592"/>
      <c r="F50" s="592">
        <v>1000</v>
      </c>
      <c r="G50" s="592">
        <v>1800</v>
      </c>
      <c r="H50" s="593">
        <v>12000</v>
      </c>
    </row>
    <row r="51" spans="2:8" ht="84.75" customHeight="1">
      <c r="B51" s="597" t="s">
        <v>1051</v>
      </c>
      <c r="C51" s="598" t="s">
        <v>1049</v>
      </c>
      <c r="D51" s="865">
        <v>1040</v>
      </c>
      <c r="E51" s="592"/>
      <c r="F51" s="592"/>
      <c r="G51" s="592"/>
      <c r="H51" s="593">
        <v>5000</v>
      </c>
    </row>
    <row r="52" spans="2:8" ht="69.75" customHeight="1">
      <c r="B52" s="594">
        <v>67</v>
      </c>
      <c r="C52" s="595" t="s">
        <v>280</v>
      </c>
      <c r="D52" s="865">
        <v>1041</v>
      </c>
      <c r="E52" s="592">
        <v>400</v>
      </c>
      <c r="F52" s="592">
        <v>500</v>
      </c>
      <c r="G52" s="592">
        <v>1000</v>
      </c>
      <c r="H52" s="593">
        <v>1000</v>
      </c>
    </row>
    <row r="53" spans="2:8" ht="71.25" customHeight="1">
      <c r="B53" s="594">
        <v>57</v>
      </c>
      <c r="C53" s="595" t="s">
        <v>281</v>
      </c>
      <c r="D53" s="865">
        <v>1042</v>
      </c>
      <c r="E53" s="592">
        <v>500</v>
      </c>
      <c r="F53" s="592">
        <v>600</v>
      </c>
      <c r="G53" s="592">
        <v>1000</v>
      </c>
      <c r="H53" s="593">
        <v>1500</v>
      </c>
    </row>
    <row r="54" spans="2:8" ht="71.25" customHeight="1">
      <c r="B54" s="594"/>
      <c r="C54" s="595" t="s">
        <v>1052</v>
      </c>
      <c r="D54" s="865">
        <v>1043</v>
      </c>
      <c r="E54" s="592">
        <f>E12+E38+E50+E52</f>
        <v>56050</v>
      </c>
      <c r="F54" s="592">
        <f>F12+F38+F50+F52</f>
        <v>123950</v>
      </c>
      <c r="G54" s="592">
        <f>G12+G38+G50+G52</f>
        <v>204700</v>
      </c>
      <c r="H54" s="593">
        <f>H12+H38+H50+H52</f>
        <v>312039</v>
      </c>
    </row>
    <row r="55" spans="2:9" ht="71.25" customHeight="1">
      <c r="B55" s="594"/>
      <c r="C55" s="595" t="s">
        <v>1053</v>
      </c>
      <c r="D55" s="865">
        <v>1044</v>
      </c>
      <c r="E55" s="592">
        <f>E24+E43+E51+E53</f>
        <v>58650</v>
      </c>
      <c r="F55" s="592">
        <f>F24+F43+F51+F53</f>
        <v>124500</v>
      </c>
      <c r="G55" s="592">
        <f>G24+G43+G51+G53</f>
        <v>197951</v>
      </c>
      <c r="H55" s="593">
        <f>H24+H43+H51+H53</f>
        <v>311529</v>
      </c>
      <c r="I55" s="869"/>
    </row>
    <row r="56" spans="2:8" ht="80.25" customHeight="1">
      <c r="B56" s="597"/>
      <c r="C56" s="598" t="s">
        <v>1054</v>
      </c>
      <c r="D56" s="865">
        <v>1045</v>
      </c>
      <c r="E56" s="592"/>
      <c r="F56" s="592"/>
      <c r="G56" s="592">
        <f>G36-G37+G48-G49+G50-G51+G52-G53</f>
        <v>6749</v>
      </c>
      <c r="H56" s="593">
        <f>H36-H37+H48-H49+H50-H51+H52-H53</f>
        <v>510</v>
      </c>
    </row>
    <row r="57" spans="2:8" ht="79.5" customHeight="1">
      <c r="B57" s="597"/>
      <c r="C57" s="598" t="s">
        <v>1055</v>
      </c>
      <c r="D57" s="865">
        <v>1046</v>
      </c>
      <c r="E57" s="592">
        <f>E37-E36+E49-E48+E51-E50+E53-E52</f>
        <v>2600</v>
      </c>
      <c r="F57" s="592">
        <f>F37-F36+F49-F48+F51-F50+F53-F52</f>
        <v>550</v>
      </c>
      <c r="G57" s="592"/>
      <c r="H57" s="593"/>
    </row>
    <row r="58" spans="2:8" ht="109.5" customHeight="1">
      <c r="B58" s="597" t="s">
        <v>284</v>
      </c>
      <c r="C58" s="598" t="s">
        <v>1057</v>
      </c>
      <c r="D58" s="865">
        <v>1047</v>
      </c>
      <c r="E58" s="592"/>
      <c r="F58" s="592"/>
      <c r="G58" s="592"/>
      <c r="H58" s="593"/>
    </row>
    <row r="59" spans="2:8" ht="102.75" customHeight="1">
      <c r="B59" s="597" t="s">
        <v>286</v>
      </c>
      <c r="C59" s="598" t="s">
        <v>1056</v>
      </c>
      <c r="D59" s="865">
        <v>1048</v>
      </c>
      <c r="E59" s="592"/>
      <c r="F59" s="592"/>
      <c r="G59" s="592"/>
      <c r="H59" s="593"/>
    </row>
    <row r="60" spans="2:8" ht="49.5" customHeight="1">
      <c r="B60" s="594"/>
      <c r="C60" s="595" t="s">
        <v>1064</v>
      </c>
      <c r="D60" s="865">
        <v>1049</v>
      </c>
      <c r="E60" s="592"/>
      <c r="F60" s="592"/>
      <c r="G60" s="592">
        <f>G56-G57+G58-G59</f>
        <v>6749</v>
      </c>
      <c r="H60" s="593">
        <f>H56-H57+H58-H59</f>
        <v>510</v>
      </c>
    </row>
    <row r="61" spans="2:8" ht="54.75" customHeight="1">
      <c r="B61" s="594"/>
      <c r="C61" s="595" t="s">
        <v>1065</v>
      </c>
      <c r="D61" s="865">
        <v>1050</v>
      </c>
      <c r="E61" s="592">
        <f>E57-E56+E59-E58</f>
        <v>2600</v>
      </c>
      <c r="F61" s="592">
        <f>F57-F56+F59-F58</f>
        <v>550</v>
      </c>
      <c r="G61" s="592"/>
      <c r="H61" s="593"/>
    </row>
    <row r="62" spans="2:8" ht="34.5" customHeight="1">
      <c r="B62" s="597"/>
      <c r="C62" s="867" t="s">
        <v>1058</v>
      </c>
      <c r="D62" s="865"/>
      <c r="E62" s="592"/>
      <c r="F62" s="592"/>
      <c r="G62" s="592"/>
      <c r="H62" s="593"/>
    </row>
    <row r="63" spans="2:8" ht="34.5" customHeight="1">
      <c r="B63" s="597">
        <v>721</v>
      </c>
      <c r="C63" s="598" t="s">
        <v>291</v>
      </c>
      <c r="D63" s="865">
        <v>1051</v>
      </c>
      <c r="E63" s="592"/>
      <c r="F63" s="592"/>
      <c r="G63" s="592"/>
      <c r="H63" s="593"/>
    </row>
    <row r="64" spans="2:8" ht="48" customHeight="1">
      <c r="B64" s="597" t="s">
        <v>1059</v>
      </c>
      <c r="C64" s="598" t="s">
        <v>293</v>
      </c>
      <c r="D64" s="865">
        <v>1052</v>
      </c>
      <c r="E64" s="592"/>
      <c r="F64" s="592"/>
      <c r="G64" s="592"/>
      <c r="H64" s="593"/>
    </row>
    <row r="65" spans="2:8" ht="44.25" customHeight="1">
      <c r="B65" s="597" t="s">
        <v>1060</v>
      </c>
      <c r="C65" s="598" t="s">
        <v>294</v>
      </c>
      <c r="D65" s="865">
        <v>1053</v>
      </c>
      <c r="E65" s="592"/>
      <c r="F65" s="592"/>
      <c r="G65" s="592"/>
      <c r="H65" s="593"/>
    </row>
    <row r="66" spans="2:8" ht="34.5" customHeight="1">
      <c r="B66" s="597">
        <v>723</v>
      </c>
      <c r="C66" s="867" t="s">
        <v>1061</v>
      </c>
      <c r="D66" s="865">
        <v>1054</v>
      </c>
      <c r="E66" s="592"/>
      <c r="F66" s="592"/>
      <c r="G66" s="592"/>
      <c r="H66" s="593"/>
    </row>
    <row r="67" spans="2:8" ht="51.75" customHeight="1">
      <c r="B67" s="594"/>
      <c r="C67" s="595" t="s">
        <v>1062</v>
      </c>
      <c r="D67" s="865">
        <v>1055</v>
      </c>
      <c r="E67" s="592"/>
      <c r="F67" s="592"/>
      <c r="G67" s="592">
        <f>G60-G61-G63-G64+G65-G66</f>
        <v>6749</v>
      </c>
      <c r="H67" s="593">
        <f>H60-H61-H63-H64+H65-H66</f>
        <v>510</v>
      </c>
    </row>
    <row r="68" spans="2:8" ht="55.5" customHeight="1">
      <c r="B68" s="594"/>
      <c r="C68" s="595" t="s">
        <v>1063</v>
      </c>
      <c r="D68" s="865">
        <v>1056</v>
      </c>
      <c r="E68" s="592">
        <f>E61-E60+E63+E64-E65+E66</f>
        <v>2600</v>
      </c>
      <c r="F68" s="592">
        <f>F61-F60+F63+F64-F65+F66</f>
        <v>550</v>
      </c>
      <c r="G68" s="592"/>
      <c r="H68" s="593"/>
    </row>
    <row r="69" spans="2:8" ht="55.5" customHeight="1">
      <c r="B69" s="597"/>
      <c r="C69" s="598" t="s">
        <v>1066</v>
      </c>
      <c r="D69" s="865">
        <v>1057</v>
      </c>
      <c r="E69" s="592"/>
      <c r="F69" s="592"/>
      <c r="G69" s="592"/>
      <c r="H69" s="593"/>
    </row>
    <row r="70" spans="2:8" ht="51" customHeight="1">
      <c r="B70" s="597"/>
      <c r="C70" s="598" t="s">
        <v>1067</v>
      </c>
      <c r="D70" s="865">
        <v>1058</v>
      </c>
      <c r="E70" s="592"/>
      <c r="F70" s="592"/>
      <c r="G70" s="592"/>
      <c r="H70" s="593"/>
    </row>
    <row r="71" spans="2:8" ht="51.75" customHeight="1">
      <c r="B71" s="597"/>
      <c r="C71" s="598" t="s">
        <v>1068</v>
      </c>
      <c r="D71" s="865">
        <v>1059</v>
      </c>
      <c r="E71" s="599"/>
      <c r="F71" s="592"/>
      <c r="G71" s="600"/>
      <c r="H71" s="593"/>
    </row>
    <row r="72" spans="2:8" ht="48" customHeight="1">
      <c r="B72" s="597"/>
      <c r="C72" s="598" t="s">
        <v>1069</v>
      </c>
      <c r="D72" s="865">
        <v>1060</v>
      </c>
      <c r="E72" s="601"/>
      <c r="F72" s="602"/>
      <c r="G72" s="603"/>
      <c r="H72" s="604"/>
    </row>
    <row r="73" spans="2:8" ht="34.5" customHeight="1">
      <c r="B73" s="597"/>
      <c r="C73" s="598" t="s">
        <v>589</v>
      </c>
      <c r="D73" s="865"/>
      <c r="E73" s="605"/>
      <c r="F73" s="606"/>
      <c r="G73" s="607"/>
      <c r="H73" s="593"/>
    </row>
    <row r="74" spans="2:8" ht="34.5" customHeight="1">
      <c r="B74" s="608"/>
      <c r="C74" s="609" t="s">
        <v>97</v>
      </c>
      <c r="D74" s="865">
        <v>1061</v>
      </c>
      <c r="E74" s="610"/>
      <c r="F74" s="610"/>
      <c r="G74" s="611"/>
      <c r="H74" s="612"/>
    </row>
    <row r="75" spans="2:8" ht="34.5" customHeight="1" thickBot="1">
      <c r="B75" s="613"/>
      <c r="C75" s="614" t="s">
        <v>298</v>
      </c>
      <c r="D75" s="894">
        <v>1062</v>
      </c>
      <c r="E75" s="615"/>
      <c r="F75" s="616"/>
      <c r="G75" s="615"/>
      <c r="H75" s="617"/>
    </row>
    <row r="76" ht="54" customHeight="1">
      <c r="D76" s="164"/>
    </row>
  </sheetData>
  <sheetProtection/>
  <mergeCells count="5">
    <mergeCell ref="B8:B9"/>
    <mergeCell ref="C8:C9"/>
    <mergeCell ref="D8:D9"/>
    <mergeCell ref="E8:H8"/>
    <mergeCell ref="B4:H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40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G58"/>
  <sheetViews>
    <sheetView showGridLines="0" tabSelected="1" zoomScale="75" zoomScaleNormal="75" zoomScalePageLayoutView="0" workbookViewId="0" topLeftCell="A1">
      <selection activeCell="I14" sqref="I14"/>
    </sheetView>
  </sheetViews>
  <sheetFormatPr defaultColWidth="9.140625" defaultRowHeight="12.75"/>
  <cols>
    <col min="1" max="1" width="9.140625" style="14" customWidth="1"/>
    <col min="2" max="2" width="74.7109375" style="14" customWidth="1"/>
    <col min="3" max="3" width="14.8515625" style="52" customWidth="1"/>
    <col min="4" max="7" width="25.28125" style="14" customWidth="1"/>
    <col min="8" max="16384" width="9.140625" style="14" customWidth="1"/>
  </cols>
  <sheetData>
    <row r="2" ht="15.75">
      <c r="G2" s="39"/>
    </row>
    <row r="3" ht="24.75" customHeight="1">
      <c r="G3" s="11" t="s">
        <v>930</v>
      </c>
    </row>
    <row r="4" spans="2:7" s="36" customFormat="1" ht="24.75" customHeight="1">
      <c r="B4" s="970" t="s">
        <v>51</v>
      </c>
      <c r="C4" s="970"/>
      <c r="D4" s="970"/>
      <c r="E4" s="970"/>
      <c r="F4" s="970"/>
      <c r="G4" s="970"/>
    </row>
    <row r="5" spans="2:7" s="36" customFormat="1" ht="24.75" customHeight="1">
      <c r="B5" s="970" t="s">
        <v>916</v>
      </c>
      <c r="C5" s="970"/>
      <c r="D5" s="970"/>
      <c r="E5" s="970"/>
      <c r="F5" s="970"/>
      <c r="G5" s="970"/>
    </row>
    <row r="6" ht="18.75" customHeight="1" thickBot="1">
      <c r="G6" s="39" t="s">
        <v>615</v>
      </c>
    </row>
    <row r="7" spans="2:7" ht="30" customHeight="1">
      <c r="B7" s="971" t="s">
        <v>96</v>
      </c>
      <c r="C7" s="973" t="s">
        <v>48</v>
      </c>
      <c r="D7" s="975" t="s">
        <v>78</v>
      </c>
      <c r="E7" s="975"/>
      <c r="F7" s="975"/>
      <c r="G7" s="976"/>
    </row>
    <row r="8" spans="2:7" ht="69" customHeight="1" thickBot="1">
      <c r="B8" s="972"/>
      <c r="C8" s="974"/>
      <c r="D8" s="155" t="s">
        <v>915</v>
      </c>
      <c r="E8" s="155" t="s">
        <v>873</v>
      </c>
      <c r="F8" s="155" t="s">
        <v>917</v>
      </c>
      <c r="G8" s="156" t="s">
        <v>871</v>
      </c>
    </row>
    <row r="9" spans="2:7" ht="30" customHeight="1">
      <c r="B9" s="618" t="s">
        <v>200</v>
      </c>
      <c r="C9" s="619"/>
      <c r="D9" s="620"/>
      <c r="E9" s="620"/>
      <c r="F9" s="620"/>
      <c r="G9" s="272"/>
    </row>
    <row r="10" spans="2:7" ht="33.75" customHeight="1">
      <c r="B10" s="152" t="s">
        <v>201</v>
      </c>
      <c r="C10" s="157">
        <v>3001</v>
      </c>
      <c r="D10" s="230">
        <f>D11+D12+D13</f>
        <v>58400</v>
      </c>
      <c r="E10" s="230">
        <f>E11+E12+E13</f>
        <v>109800</v>
      </c>
      <c r="F10" s="230">
        <f>F11+F12+F13</f>
        <v>170913</v>
      </c>
      <c r="G10" s="232">
        <f>G11+G12+G13</f>
        <v>257800</v>
      </c>
    </row>
    <row r="11" spans="2:7" ht="30" customHeight="1">
      <c r="B11" s="153" t="s">
        <v>52</v>
      </c>
      <c r="C11" s="157">
        <v>3002</v>
      </c>
      <c r="D11" s="286">
        <v>56000</v>
      </c>
      <c r="E11" s="270">
        <v>106500</v>
      </c>
      <c r="F11" s="230">
        <v>165113</v>
      </c>
      <c r="G11" s="232">
        <v>246500</v>
      </c>
    </row>
    <row r="12" spans="2:7" ht="30" customHeight="1">
      <c r="B12" s="153" t="s">
        <v>53</v>
      </c>
      <c r="C12" s="157">
        <v>3003</v>
      </c>
      <c r="D12" s="261">
        <v>1500</v>
      </c>
      <c r="E12" s="230">
        <v>2000</v>
      </c>
      <c r="F12" s="230">
        <v>3200</v>
      </c>
      <c r="G12" s="232">
        <v>4000</v>
      </c>
    </row>
    <row r="13" spans="2:7" ht="30" customHeight="1">
      <c r="B13" s="153" t="s">
        <v>54</v>
      </c>
      <c r="C13" s="157">
        <v>3004</v>
      </c>
      <c r="D13" s="230">
        <v>900</v>
      </c>
      <c r="E13" s="230">
        <v>1300</v>
      </c>
      <c r="F13" s="230">
        <v>2600</v>
      </c>
      <c r="G13" s="232">
        <v>7300</v>
      </c>
    </row>
    <row r="14" spans="2:7" ht="30" customHeight="1">
      <c r="B14" s="152" t="s">
        <v>202</v>
      </c>
      <c r="C14" s="157">
        <v>3005</v>
      </c>
      <c r="D14" s="230">
        <f>D15+D16+D17+D18+D19</f>
        <v>54637</v>
      </c>
      <c r="E14" s="230">
        <f>E15+E16+E17+E18+E19</f>
        <v>101487</v>
      </c>
      <c r="F14" s="230">
        <f>F15+F16+F17+F18+F19</f>
        <v>159400</v>
      </c>
      <c r="G14" s="232">
        <f>G15+G16+G17+G18+G19</f>
        <v>238887</v>
      </c>
    </row>
    <row r="15" spans="2:7" ht="30" customHeight="1">
      <c r="B15" s="153" t="s">
        <v>55</v>
      </c>
      <c r="C15" s="157">
        <v>3006</v>
      </c>
      <c r="D15" s="230">
        <v>15000</v>
      </c>
      <c r="E15" s="230">
        <v>31587</v>
      </c>
      <c r="F15" s="230">
        <v>50000</v>
      </c>
      <c r="G15" s="232">
        <v>85000</v>
      </c>
    </row>
    <row r="16" spans="2:7" ht="27" customHeight="1">
      <c r="B16" s="153" t="s">
        <v>203</v>
      </c>
      <c r="C16" s="157">
        <v>3007</v>
      </c>
      <c r="D16" s="230">
        <v>36387</v>
      </c>
      <c r="E16" s="230">
        <v>65000</v>
      </c>
      <c r="F16" s="230">
        <v>102000</v>
      </c>
      <c r="G16" s="232">
        <v>143487</v>
      </c>
    </row>
    <row r="17" spans="2:7" ht="30" customHeight="1">
      <c r="B17" s="153" t="s">
        <v>56</v>
      </c>
      <c r="C17" s="157">
        <v>3008</v>
      </c>
      <c r="D17" s="230"/>
      <c r="E17" s="230"/>
      <c r="F17" s="230"/>
      <c r="G17" s="232"/>
    </row>
    <row r="18" spans="2:7" ht="30" customHeight="1">
      <c r="B18" s="153" t="s">
        <v>57</v>
      </c>
      <c r="C18" s="157">
        <v>3009</v>
      </c>
      <c r="D18" s="230">
        <v>250</v>
      </c>
      <c r="E18" s="230">
        <v>400</v>
      </c>
      <c r="F18" s="230">
        <v>400</v>
      </c>
      <c r="G18" s="232">
        <v>400</v>
      </c>
    </row>
    <row r="19" spans="2:7" ht="30" customHeight="1">
      <c r="B19" s="153" t="s">
        <v>204</v>
      </c>
      <c r="C19" s="157">
        <v>3010</v>
      </c>
      <c r="D19" s="230">
        <v>3000</v>
      </c>
      <c r="E19" s="230">
        <v>4500</v>
      </c>
      <c r="F19" s="230">
        <v>7000</v>
      </c>
      <c r="G19" s="232">
        <v>10000</v>
      </c>
    </row>
    <row r="20" spans="2:7" ht="30" customHeight="1">
      <c r="B20" s="152" t="s">
        <v>205</v>
      </c>
      <c r="C20" s="157">
        <v>3011</v>
      </c>
      <c r="D20" s="230">
        <f>D10-D14</f>
        <v>3763</v>
      </c>
      <c r="E20" s="230">
        <f>E10-E14</f>
        <v>8313</v>
      </c>
      <c r="F20" s="230">
        <f>F10-F14</f>
        <v>11513</v>
      </c>
      <c r="G20" s="232">
        <f>G10-G14</f>
        <v>18913</v>
      </c>
    </row>
    <row r="21" spans="2:7" ht="30" customHeight="1">
      <c r="B21" s="152" t="s">
        <v>206</v>
      </c>
      <c r="C21" s="157">
        <v>3012</v>
      </c>
      <c r="D21" s="262"/>
      <c r="E21" s="262"/>
      <c r="F21" s="262"/>
      <c r="G21" s="275"/>
    </row>
    <row r="22" spans="2:7" ht="30" customHeight="1">
      <c r="B22" s="152" t="s">
        <v>32</v>
      </c>
      <c r="C22" s="157"/>
      <c r="D22" s="230"/>
      <c r="E22" s="230"/>
      <c r="F22" s="230"/>
      <c r="G22" s="232"/>
    </row>
    <row r="23" spans="2:7" ht="30" customHeight="1">
      <c r="B23" s="152" t="s">
        <v>207</v>
      </c>
      <c r="C23" s="157">
        <v>3013</v>
      </c>
      <c r="D23" s="230">
        <f>D24+D25+D26+D27+D28</f>
        <v>0</v>
      </c>
      <c r="E23" s="230">
        <f>E24+E25+E26+E27+E28</f>
        <v>0</v>
      </c>
      <c r="F23" s="230">
        <f>F24+F25+F26+F27+F28</f>
        <v>0</v>
      </c>
      <c r="G23" s="232">
        <f>G24+G25+G26+G27+G28</f>
        <v>0</v>
      </c>
    </row>
    <row r="24" spans="2:7" ht="30" customHeight="1">
      <c r="B24" s="153" t="s">
        <v>33</v>
      </c>
      <c r="C24" s="157">
        <v>3014</v>
      </c>
      <c r="D24" s="261"/>
      <c r="E24" s="261"/>
      <c r="F24" s="261"/>
      <c r="G24" s="268"/>
    </row>
    <row r="25" spans="2:7" ht="30" customHeight="1">
      <c r="B25" s="153" t="s">
        <v>208</v>
      </c>
      <c r="C25" s="157">
        <v>3015</v>
      </c>
      <c r="D25" s="230"/>
      <c r="E25" s="230"/>
      <c r="F25" s="230"/>
      <c r="G25" s="232"/>
    </row>
    <row r="26" spans="2:7" ht="36" customHeight="1">
      <c r="B26" s="153" t="s">
        <v>34</v>
      </c>
      <c r="C26" s="157">
        <v>3016</v>
      </c>
      <c r="D26" s="230"/>
      <c r="E26" s="230"/>
      <c r="F26" s="230"/>
      <c r="G26" s="232"/>
    </row>
    <row r="27" spans="2:7" ht="30" customHeight="1">
      <c r="B27" s="153" t="s">
        <v>35</v>
      </c>
      <c r="C27" s="157">
        <v>3017</v>
      </c>
      <c r="D27" s="230"/>
      <c r="E27" s="230"/>
      <c r="F27" s="230"/>
      <c r="G27" s="232"/>
    </row>
    <row r="28" spans="2:7" ht="33.75" customHeight="1">
      <c r="B28" s="153" t="s">
        <v>36</v>
      </c>
      <c r="C28" s="157">
        <v>3018</v>
      </c>
      <c r="D28" s="230"/>
      <c r="E28" s="230"/>
      <c r="F28" s="230"/>
      <c r="G28" s="232"/>
    </row>
    <row r="29" spans="2:7" ht="33.75" customHeight="1">
      <c r="B29" s="152" t="s">
        <v>209</v>
      </c>
      <c r="C29" s="157">
        <v>3019</v>
      </c>
      <c r="D29" s="230">
        <f>D30+D31+D32</f>
        <v>15000</v>
      </c>
      <c r="E29" s="230">
        <f>E30+E31+E32</f>
        <v>19000</v>
      </c>
      <c r="F29" s="230">
        <f>F30+F31+F32</f>
        <v>20000</v>
      </c>
      <c r="G29" s="232">
        <f>G30+G31+G32</f>
        <v>34000</v>
      </c>
    </row>
    <row r="30" spans="2:7" ht="30" customHeight="1">
      <c r="B30" s="153" t="s">
        <v>37</v>
      </c>
      <c r="C30" s="157">
        <v>3020</v>
      </c>
      <c r="D30" s="230"/>
      <c r="E30" s="230"/>
      <c r="F30" s="230"/>
      <c r="G30" s="232"/>
    </row>
    <row r="31" spans="2:7" ht="30" customHeight="1">
      <c r="B31" s="153" t="s">
        <v>210</v>
      </c>
      <c r="C31" s="157">
        <v>3021</v>
      </c>
      <c r="D31" s="230">
        <v>15000</v>
      </c>
      <c r="E31" s="230">
        <v>19000</v>
      </c>
      <c r="F31" s="230">
        <v>20000</v>
      </c>
      <c r="G31" s="232">
        <v>34000</v>
      </c>
    </row>
    <row r="32" spans="2:7" ht="33.75" customHeight="1">
      <c r="B32" s="153" t="s">
        <v>38</v>
      </c>
      <c r="C32" s="157">
        <v>3022</v>
      </c>
      <c r="D32" s="230"/>
      <c r="E32" s="230"/>
      <c r="F32" s="230"/>
      <c r="G32" s="232"/>
    </row>
    <row r="33" spans="2:7" ht="30" customHeight="1">
      <c r="B33" s="152" t="s">
        <v>211</v>
      </c>
      <c r="C33" s="157">
        <v>3023</v>
      </c>
      <c r="D33" s="230">
        <f>D36-D42</f>
        <v>0</v>
      </c>
      <c r="E33" s="230">
        <f>E36-E42</f>
        <v>0</v>
      </c>
      <c r="F33" s="230">
        <f>F36-F42</f>
        <v>0</v>
      </c>
      <c r="G33" s="232">
        <f>G36-G42</f>
        <v>0</v>
      </c>
    </row>
    <row r="34" spans="2:7" ht="30" customHeight="1">
      <c r="B34" s="152" t="s">
        <v>212</v>
      </c>
      <c r="C34" s="157">
        <v>3024</v>
      </c>
      <c r="D34" s="262">
        <f>D29-D23</f>
        <v>15000</v>
      </c>
      <c r="E34" s="262">
        <f>E29-E23</f>
        <v>19000</v>
      </c>
      <c r="F34" s="262">
        <f>F29-F23</f>
        <v>20000</v>
      </c>
      <c r="G34" s="275">
        <f>G29-G23</f>
        <v>34000</v>
      </c>
    </row>
    <row r="35" spans="2:7" ht="30" customHeight="1">
      <c r="B35" s="152" t="s">
        <v>39</v>
      </c>
      <c r="C35" s="157"/>
      <c r="D35" s="230"/>
      <c r="E35" s="230"/>
      <c r="F35" s="230"/>
      <c r="G35" s="232"/>
    </row>
    <row r="36" spans="2:7" ht="30" customHeight="1">
      <c r="B36" s="152" t="s">
        <v>213</v>
      </c>
      <c r="C36" s="157">
        <v>3025</v>
      </c>
      <c r="D36" s="230">
        <f>D37+D38+D39+D40+D41</f>
        <v>0</v>
      </c>
      <c r="E36" s="230">
        <f>E37+E38+E39+E40+E41</f>
        <v>0</v>
      </c>
      <c r="F36" s="230">
        <f>F37+F38+F39+F40+F41</f>
        <v>0</v>
      </c>
      <c r="G36" s="232">
        <f>G37+G38+G39+G40+G41</f>
        <v>0</v>
      </c>
    </row>
    <row r="37" spans="2:7" ht="30" customHeight="1">
      <c r="B37" s="153" t="s">
        <v>40</v>
      </c>
      <c r="C37" s="157">
        <v>3026</v>
      </c>
      <c r="D37" s="261"/>
      <c r="E37" s="261"/>
      <c r="F37" s="261"/>
      <c r="G37" s="268"/>
    </row>
    <row r="38" spans="2:7" ht="30" customHeight="1">
      <c r="B38" s="153" t="s">
        <v>132</v>
      </c>
      <c r="C38" s="157">
        <v>3027</v>
      </c>
      <c r="D38" s="230"/>
      <c r="E38" s="230"/>
      <c r="F38" s="230"/>
      <c r="G38" s="232"/>
    </row>
    <row r="39" spans="2:7" ht="30" customHeight="1">
      <c r="B39" s="153" t="s">
        <v>133</v>
      </c>
      <c r="C39" s="157">
        <v>3028</v>
      </c>
      <c r="D39" s="230"/>
      <c r="E39" s="230"/>
      <c r="F39" s="230"/>
      <c r="G39" s="232"/>
    </row>
    <row r="40" spans="2:7" ht="30" customHeight="1">
      <c r="B40" s="153" t="s">
        <v>134</v>
      </c>
      <c r="C40" s="157">
        <v>3029</v>
      </c>
      <c r="D40" s="230"/>
      <c r="E40" s="230"/>
      <c r="F40" s="230"/>
      <c r="G40" s="232"/>
    </row>
    <row r="41" spans="2:7" ht="33" customHeight="1">
      <c r="B41" s="153" t="s">
        <v>135</v>
      </c>
      <c r="C41" s="157">
        <v>3030</v>
      </c>
      <c r="D41" s="230"/>
      <c r="E41" s="230"/>
      <c r="F41" s="230"/>
      <c r="G41" s="232"/>
    </row>
    <row r="42" spans="2:7" ht="30" customHeight="1">
      <c r="B42" s="152" t="s">
        <v>214</v>
      </c>
      <c r="C42" s="157">
        <v>3031</v>
      </c>
      <c r="D42" s="230">
        <f>D43+D44+D45+D46+D47+D48</f>
        <v>0</v>
      </c>
      <c r="E42" s="230">
        <f>E43+E44+E45+E46+E47+E48</f>
        <v>0</v>
      </c>
      <c r="F42" s="230">
        <f>F43+F44+F45+F46+F47+F48</f>
        <v>0</v>
      </c>
      <c r="G42" s="232">
        <f>G43+G44+G45+G46+G47+G48</f>
        <v>0</v>
      </c>
    </row>
    <row r="43" spans="2:7" ht="30" customHeight="1">
      <c r="B43" s="153" t="s">
        <v>41</v>
      </c>
      <c r="C43" s="157">
        <v>3032</v>
      </c>
      <c r="D43" s="230"/>
      <c r="E43" s="230"/>
      <c r="F43" s="230"/>
      <c r="G43" s="232"/>
    </row>
    <row r="44" spans="2:7" ht="30" customHeight="1">
      <c r="B44" s="153" t="s">
        <v>215</v>
      </c>
      <c r="C44" s="157">
        <v>3033</v>
      </c>
      <c r="D44" s="230"/>
      <c r="E44" s="230"/>
      <c r="F44" s="230"/>
      <c r="G44" s="232"/>
    </row>
    <row r="45" spans="2:7" ht="30" customHeight="1">
      <c r="B45" s="153" t="s">
        <v>216</v>
      </c>
      <c r="C45" s="157">
        <v>3034</v>
      </c>
      <c r="D45" s="230"/>
      <c r="E45" s="230"/>
      <c r="F45" s="230"/>
      <c r="G45" s="232"/>
    </row>
    <row r="46" spans="2:7" ht="30" customHeight="1">
      <c r="B46" s="153" t="s">
        <v>217</v>
      </c>
      <c r="C46" s="157">
        <v>3035</v>
      </c>
      <c r="D46" s="230"/>
      <c r="E46" s="230"/>
      <c r="F46" s="230"/>
      <c r="G46" s="232"/>
    </row>
    <row r="47" spans="2:7" ht="30" customHeight="1">
      <c r="B47" s="153" t="s">
        <v>218</v>
      </c>
      <c r="C47" s="157">
        <v>3036</v>
      </c>
      <c r="D47" s="230"/>
      <c r="E47" s="230"/>
      <c r="F47" s="230"/>
      <c r="G47" s="232"/>
    </row>
    <row r="48" spans="2:7" ht="30" customHeight="1">
      <c r="B48" s="153" t="s">
        <v>219</v>
      </c>
      <c r="C48" s="157">
        <v>3037</v>
      </c>
      <c r="D48" s="230"/>
      <c r="E48" s="230"/>
      <c r="F48" s="230"/>
      <c r="G48" s="232"/>
    </row>
    <row r="49" spans="2:7" ht="30" customHeight="1">
      <c r="B49" s="152" t="s">
        <v>220</v>
      </c>
      <c r="C49" s="157">
        <v>3038</v>
      </c>
      <c r="D49" s="230">
        <f>D36-D42</f>
        <v>0</v>
      </c>
      <c r="E49" s="230">
        <f>E36-E42</f>
        <v>0</v>
      </c>
      <c r="F49" s="230">
        <f>F36-F42</f>
        <v>0</v>
      </c>
      <c r="G49" s="232">
        <f>G36-G42</f>
        <v>0</v>
      </c>
    </row>
    <row r="50" spans="2:7" ht="30" customHeight="1">
      <c r="B50" s="152" t="s">
        <v>221</v>
      </c>
      <c r="C50" s="157">
        <v>3039</v>
      </c>
      <c r="D50" s="230">
        <f>D42-D36</f>
        <v>0</v>
      </c>
      <c r="E50" s="230">
        <f>E42-E36</f>
        <v>0</v>
      </c>
      <c r="F50" s="230">
        <f>F42-F36</f>
        <v>0</v>
      </c>
      <c r="G50" s="232">
        <f>G42-G36</f>
        <v>0</v>
      </c>
    </row>
    <row r="51" spans="2:7" ht="30" customHeight="1">
      <c r="B51" s="152" t="s">
        <v>577</v>
      </c>
      <c r="C51" s="157">
        <v>3040</v>
      </c>
      <c r="D51" s="230">
        <f>D10+D23+D36</f>
        <v>58400</v>
      </c>
      <c r="E51" s="230">
        <f>E10+E23+E36</f>
        <v>109800</v>
      </c>
      <c r="F51" s="230">
        <f>F10+F23+F36</f>
        <v>170913</v>
      </c>
      <c r="G51" s="232">
        <f>G10+G23+G36</f>
        <v>257800</v>
      </c>
    </row>
    <row r="52" spans="2:7" ht="30" customHeight="1">
      <c r="B52" s="152" t="s">
        <v>578</v>
      </c>
      <c r="C52" s="157">
        <v>3041</v>
      </c>
      <c r="D52" s="230">
        <f>D14+D29+D42</f>
        <v>69637</v>
      </c>
      <c r="E52" s="230">
        <f>E14+E29+E42</f>
        <v>120487</v>
      </c>
      <c r="F52" s="230">
        <f>F14+F29+F42</f>
        <v>179400</v>
      </c>
      <c r="G52" s="232">
        <f>G14+G29+G42</f>
        <v>272887</v>
      </c>
    </row>
    <row r="53" spans="2:7" ht="30" customHeight="1">
      <c r="B53" s="152" t="s">
        <v>579</v>
      </c>
      <c r="C53" s="157">
        <v>3042</v>
      </c>
      <c r="D53" s="230"/>
      <c r="E53" s="230"/>
      <c r="F53" s="230"/>
      <c r="G53" s="232"/>
    </row>
    <row r="54" spans="2:7" ht="30" customHeight="1">
      <c r="B54" s="152" t="s">
        <v>580</v>
      </c>
      <c r="C54" s="157">
        <v>3043</v>
      </c>
      <c r="D54" s="230">
        <f>D52-D51</f>
        <v>11237</v>
      </c>
      <c r="E54" s="230">
        <f>E52-E51</f>
        <v>10687</v>
      </c>
      <c r="F54" s="230">
        <f>F52-F51</f>
        <v>8487</v>
      </c>
      <c r="G54" s="232">
        <f>G52-G51</f>
        <v>15087</v>
      </c>
    </row>
    <row r="55" spans="2:7" ht="30" customHeight="1">
      <c r="B55" s="152" t="s">
        <v>222</v>
      </c>
      <c r="C55" s="157">
        <v>3044</v>
      </c>
      <c r="D55" s="230">
        <v>32653</v>
      </c>
      <c r="E55" s="230">
        <v>32653</v>
      </c>
      <c r="F55" s="230">
        <v>32653</v>
      </c>
      <c r="G55" s="232">
        <v>32653</v>
      </c>
    </row>
    <row r="56" spans="2:7" ht="30" customHeight="1">
      <c r="B56" s="152" t="s">
        <v>223</v>
      </c>
      <c r="C56" s="157">
        <v>3045</v>
      </c>
      <c r="D56" s="230"/>
      <c r="E56" s="230"/>
      <c r="F56" s="230"/>
      <c r="G56" s="232"/>
    </row>
    <row r="57" spans="2:7" ht="30" customHeight="1">
      <c r="B57" s="152" t="s">
        <v>136</v>
      </c>
      <c r="C57" s="157">
        <v>3046</v>
      </c>
      <c r="D57" s="230"/>
      <c r="E57" s="230"/>
      <c r="F57" s="230"/>
      <c r="G57" s="232"/>
    </row>
    <row r="58" spans="2:7" ht="30" customHeight="1" thickBot="1">
      <c r="B58" s="154" t="s">
        <v>581</v>
      </c>
      <c r="C58" s="158">
        <v>3047</v>
      </c>
      <c r="D58" s="233">
        <f>D53-D54+D55+D56-D57</f>
        <v>21416</v>
      </c>
      <c r="E58" s="233">
        <f>E53-E54+E55+E56-E57</f>
        <v>21966</v>
      </c>
      <c r="F58" s="233">
        <f>F53-F54+F55+F56-F57</f>
        <v>24166</v>
      </c>
      <c r="G58" s="234">
        <f>G53-G54+G55+G56-G57</f>
        <v>17566</v>
      </c>
    </row>
  </sheetData>
  <sheetProtection/>
  <mergeCells count="5">
    <mergeCell ref="B4:G4"/>
    <mergeCell ref="B5:G5"/>
    <mergeCell ref="B7:B8"/>
    <mergeCell ref="C7:C8"/>
    <mergeCell ref="D7:G7"/>
  </mergeCells>
  <printOptions/>
  <pageMargins left="0.7" right="0.7" top="0.75" bottom="0.75" header="0.3" footer="0.3"/>
  <pageSetup fitToHeight="1" fitToWidth="1" horizontalDpi="600" verticalDpi="600" orientation="portrait" scale="4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B1:J23"/>
  <sheetViews>
    <sheetView showGridLines="0" zoomScale="85" zoomScaleNormal="85" zoomScalePageLayoutView="0" workbookViewId="0" topLeftCell="A1">
      <selection activeCell="G1" sqref="G1"/>
    </sheetView>
  </sheetViews>
  <sheetFormatPr defaultColWidth="9.140625" defaultRowHeight="12.75"/>
  <cols>
    <col min="1" max="1" width="6.7109375" style="14" customWidth="1"/>
    <col min="2" max="7" width="30.140625" style="14" customWidth="1"/>
    <col min="8" max="8" width="18.8515625" style="14" customWidth="1"/>
    <col min="9" max="9" width="15.57421875" style="14" customWidth="1"/>
    <col min="10" max="16384" width="9.140625" style="14" customWidth="1"/>
  </cols>
  <sheetData>
    <row r="1" spans="2:7" ht="15.75">
      <c r="B1" s="36"/>
      <c r="C1" s="36"/>
      <c r="D1" s="36"/>
      <c r="E1" s="36"/>
      <c r="F1" s="36"/>
      <c r="G1" s="760" t="s">
        <v>712</v>
      </c>
    </row>
    <row r="2" spans="2:6" ht="15.75">
      <c r="B2" s="36"/>
      <c r="C2" s="36"/>
      <c r="D2" s="36"/>
      <c r="E2" s="36"/>
      <c r="F2" s="36"/>
    </row>
    <row r="5" spans="2:9" ht="22.5" customHeight="1">
      <c r="B5" s="978" t="s">
        <v>540</v>
      </c>
      <c r="C5" s="978"/>
      <c r="D5" s="978"/>
      <c r="E5" s="978"/>
      <c r="F5" s="978"/>
      <c r="G5" s="978"/>
      <c r="H5" s="37"/>
      <c r="I5" s="37"/>
    </row>
    <row r="6" spans="7:9" ht="15.75">
      <c r="G6" s="38"/>
      <c r="H6" s="38"/>
      <c r="I6" s="38"/>
    </row>
    <row r="7" ht="16.5" thickBot="1">
      <c r="G7" s="39" t="s">
        <v>59</v>
      </c>
    </row>
    <row r="8" spans="2:10" s="40" customFormat="1" ht="18" customHeight="1">
      <c r="B8" s="979" t="s">
        <v>863</v>
      </c>
      <c r="C8" s="980"/>
      <c r="D8" s="980"/>
      <c r="E8" s="980"/>
      <c r="F8" s="980"/>
      <c r="G8" s="981"/>
      <c r="J8" s="41"/>
    </row>
    <row r="9" spans="2:7" s="40" customFormat="1" ht="21.75" customHeight="1" thickBot="1">
      <c r="B9" s="982"/>
      <c r="C9" s="983"/>
      <c r="D9" s="983"/>
      <c r="E9" s="983"/>
      <c r="F9" s="983"/>
      <c r="G9" s="984"/>
    </row>
    <row r="10" spans="2:7" s="40" customFormat="1" ht="54.75" customHeight="1">
      <c r="B10" s="147" t="s">
        <v>541</v>
      </c>
      <c r="C10" s="121" t="s">
        <v>24</v>
      </c>
      <c r="D10" s="121" t="s">
        <v>542</v>
      </c>
      <c r="E10" s="121" t="s">
        <v>754</v>
      </c>
      <c r="F10" s="121" t="s">
        <v>543</v>
      </c>
      <c r="G10" s="148" t="s">
        <v>753</v>
      </c>
    </row>
    <row r="11" spans="2:7" s="40" customFormat="1" ht="17.25" customHeight="1" thickBot="1">
      <c r="B11" s="149"/>
      <c r="C11" s="122">
        <v>1</v>
      </c>
      <c r="D11" s="122">
        <v>2</v>
      </c>
      <c r="E11" s="122">
        <v>3</v>
      </c>
      <c r="F11" s="122" t="s">
        <v>544</v>
      </c>
      <c r="G11" s="150">
        <v>5</v>
      </c>
    </row>
    <row r="12" spans="2:7" s="40" customFormat="1" ht="33" customHeight="1">
      <c r="B12" s="51" t="s">
        <v>545</v>
      </c>
      <c r="C12" s="261">
        <v>3000000</v>
      </c>
      <c r="D12" s="261">
        <v>3000000</v>
      </c>
      <c r="E12" s="261">
        <v>3000000</v>
      </c>
      <c r="F12" s="287">
        <v>0</v>
      </c>
      <c r="G12" s="288">
        <v>0</v>
      </c>
    </row>
    <row r="13" spans="2:7" s="40" customFormat="1" ht="33" customHeight="1">
      <c r="B13" s="214" t="s">
        <v>546</v>
      </c>
      <c r="C13" s="230"/>
      <c r="D13" s="230"/>
      <c r="E13" s="230"/>
      <c r="F13" s="230"/>
      <c r="G13" s="283"/>
    </row>
    <row r="14" spans="2:7" s="40" customFormat="1" ht="33" customHeight="1" thickBot="1">
      <c r="B14" s="213" t="s">
        <v>21</v>
      </c>
      <c r="C14" s="233"/>
      <c r="D14" s="233"/>
      <c r="E14" s="233"/>
      <c r="F14" s="233"/>
      <c r="G14" s="273"/>
    </row>
    <row r="15" spans="2:7" s="40" customFormat="1" ht="42.75" customHeight="1" thickBot="1">
      <c r="B15" s="42"/>
      <c r="C15" s="43"/>
      <c r="D15" s="44"/>
      <c r="E15" s="45"/>
      <c r="F15" s="46" t="s">
        <v>59</v>
      </c>
      <c r="G15" s="46"/>
    </row>
    <row r="16" spans="2:8" s="40" customFormat="1" ht="33" customHeight="1">
      <c r="B16" s="985" t="s">
        <v>864</v>
      </c>
      <c r="C16" s="986"/>
      <c r="D16" s="986"/>
      <c r="E16" s="986"/>
      <c r="F16" s="917"/>
      <c r="G16" s="47"/>
      <c r="H16" s="48"/>
    </row>
    <row r="17" spans="2:7" s="40" customFormat="1" ht="19.5" thickBot="1">
      <c r="B17" s="151"/>
      <c r="C17" s="122" t="s">
        <v>547</v>
      </c>
      <c r="D17" s="122" t="s">
        <v>548</v>
      </c>
      <c r="E17" s="122" t="s">
        <v>549</v>
      </c>
      <c r="F17" s="123" t="s">
        <v>550</v>
      </c>
      <c r="G17" s="49"/>
    </row>
    <row r="18" spans="2:7" s="40" customFormat="1" ht="33" customHeight="1">
      <c r="B18" s="51" t="s">
        <v>545</v>
      </c>
      <c r="C18" s="287">
        <v>0</v>
      </c>
      <c r="D18" s="287">
        <v>0</v>
      </c>
      <c r="E18" s="287">
        <v>0</v>
      </c>
      <c r="F18" s="289">
        <v>0</v>
      </c>
      <c r="G18" s="27"/>
    </row>
    <row r="19" spans="2:8" ht="33" customHeight="1">
      <c r="B19" s="212" t="s">
        <v>546</v>
      </c>
      <c r="C19" s="230"/>
      <c r="D19" s="230"/>
      <c r="E19" s="262"/>
      <c r="F19" s="232"/>
      <c r="G19" s="27"/>
      <c r="H19" s="27"/>
    </row>
    <row r="20" spans="2:8" ht="33" customHeight="1" thickBot="1">
      <c r="B20" s="213" t="s">
        <v>21</v>
      </c>
      <c r="C20" s="233"/>
      <c r="D20" s="290"/>
      <c r="E20" s="291"/>
      <c r="F20" s="234"/>
      <c r="G20" s="27"/>
      <c r="H20" s="27"/>
    </row>
    <row r="21" spans="2:7" ht="33" customHeight="1">
      <c r="B21" s="987"/>
      <c r="C21" s="987"/>
      <c r="D21" s="987"/>
      <c r="E21" s="987"/>
      <c r="F21" s="987"/>
      <c r="G21" s="39"/>
    </row>
    <row r="22" spans="2:7" ht="18.75" customHeight="1">
      <c r="B22" s="977" t="s">
        <v>551</v>
      </c>
      <c r="C22" s="977"/>
      <c r="D22" s="977"/>
      <c r="E22" s="977"/>
      <c r="F22" s="977"/>
      <c r="G22" s="977"/>
    </row>
    <row r="23" ht="18.75" customHeight="1">
      <c r="B23" s="50"/>
    </row>
  </sheetData>
  <sheetProtection/>
  <mergeCells count="5">
    <mergeCell ref="B22:G22"/>
    <mergeCell ref="B5:G5"/>
    <mergeCell ref="B8:G9"/>
    <mergeCell ref="B16:F16"/>
    <mergeCell ref="B21:F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spomenka.milosevic@jpkk.rs</cp:lastModifiedBy>
  <cp:lastPrinted>2022-10-11T10:07:28Z</cp:lastPrinted>
  <dcterms:created xsi:type="dcterms:W3CDTF">2013-03-07T07:52:21Z</dcterms:created>
  <dcterms:modified xsi:type="dcterms:W3CDTF">2022-12-08T10:11:02Z</dcterms:modified>
  <cp:category/>
  <cp:version/>
  <cp:contentType/>
  <cp:contentStatus/>
</cp:coreProperties>
</file>