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3\Tromesečni izveštaji\II kvartal\"/>
    </mc:Choice>
  </mc:AlternateContent>
  <bookViews>
    <workbookView xWindow="0" yWindow="0" windowWidth="28800" windowHeight="12315" tabRatio="905" firstSheet="3" activeTab="12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Готовина!$A$1:$I$47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8" l="1"/>
  <c r="G59" i="28"/>
  <c r="G61" i="28"/>
  <c r="G65" i="28"/>
  <c r="G32" i="28"/>
  <c r="E24" i="28"/>
  <c r="D10" i="31"/>
  <c r="D20" i="31"/>
  <c r="H132" i="27"/>
  <c r="H111" i="27"/>
  <c r="H89" i="27"/>
  <c r="H77" i="27"/>
  <c r="H141" i="27"/>
  <c r="H124" i="27"/>
  <c r="I141" i="27"/>
  <c r="H41" i="27"/>
  <c r="H74" i="27"/>
  <c r="I74" i="27"/>
  <c r="H18" i="27"/>
  <c r="H9" i="27"/>
  <c r="H43" i="27"/>
  <c r="H50" i="27"/>
  <c r="H57" i="27"/>
  <c r="H62" i="27"/>
  <c r="H85" i="27"/>
  <c r="H94" i="27"/>
  <c r="H92" i="27"/>
  <c r="G124" i="27"/>
  <c r="J72" i="30"/>
  <c r="K72" i="30"/>
  <c r="L72" i="30"/>
  <c r="M72" i="30"/>
  <c r="I72" i="30"/>
  <c r="J82" i="30"/>
  <c r="K82" i="30"/>
  <c r="L82" i="30"/>
  <c r="M82" i="30"/>
  <c r="I82" i="30"/>
  <c r="J67" i="30"/>
  <c r="K67" i="30"/>
  <c r="L67" i="30"/>
  <c r="I67" i="30"/>
  <c r="J62" i="30"/>
  <c r="K62" i="30"/>
  <c r="L62" i="30"/>
  <c r="I62" i="30"/>
  <c r="J57" i="30"/>
  <c r="K57" i="30"/>
  <c r="L57" i="30"/>
  <c r="I57" i="30"/>
  <c r="M57" i="30"/>
  <c r="J52" i="30"/>
  <c r="K52" i="30"/>
  <c r="L52" i="30"/>
  <c r="I52" i="30"/>
  <c r="J47" i="30"/>
  <c r="K47" i="30"/>
  <c r="L47" i="30"/>
  <c r="I47" i="30"/>
  <c r="J42" i="30"/>
  <c r="K42" i="30"/>
  <c r="L42" i="30"/>
  <c r="I42" i="30"/>
  <c r="J37" i="30"/>
  <c r="K37" i="30"/>
  <c r="L37" i="30"/>
  <c r="I37" i="30"/>
  <c r="J32" i="30"/>
  <c r="K32" i="30"/>
  <c r="L32" i="30"/>
  <c r="M32" i="30"/>
  <c r="I32" i="30"/>
  <c r="J27" i="30"/>
  <c r="K27" i="30"/>
  <c r="L27" i="30"/>
  <c r="M27" i="30"/>
  <c r="I27" i="30"/>
  <c r="J22" i="30"/>
  <c r="K22" i="30"/>
  <c r="L22" i="30"/>
  <c r="M22" i="30"/>
  <c r="O22" i="30"/>
  <c r="I22" i="30"/>
  <c r="F123" i="30"/>
  <c r="J123" i="30"/>
  <c r="K122" i="30"/>
  <c r="K123" i="30"/>
  <c r="L97" i="30"/>
  <c r="L102" i="30"/>
  <c r="L107" i="30"/>
  <c r="L112" i="30"/>
  <c r="L123" i="30"/>
  <c r="M12" i="30"/>
  <c r="M123" i="30"/>
  <c r="N123" i="30"/>
  <c r="O123" i="30"/>
  <c r="P123" i="30"/>
  <c r="I92" i="30"/>
  <c r="I97" i="30"/>
  <c r="I102" i="30"/>
  <c r="I107" i="30"/>
  <c r="I112" i="30"/>
  <c r="I117" i="30"/>
  <c r="I122" i="30"/>
  <c r="I87" i="30"/>
  <c r="I123" i="30"/>
  <c r="O122" i="30"/>
  <c r="M122" i="30"/>
  <c r="L122" i="30"/>
  <c r="J122" i="30"/>
  <c r="O117" i="30"/>
  <c r="M117" i="30"/>
  <c r="L117" i="30"/>
  <c r="K117" i="30"/>
  <c r="J117" i="30"/>
  <c r="O112" i="30"/>
  <c r="M112" i="30"/>
  <c r="K112" i="30"/>
  <c r="J112" i="30"/>
  <c r="O107" i="30"/>
  <c r="M107" i="30"/>
  <c r="K107" i="30"/>
  <c r="J107" i="30"/>
  <c r="O102" i="30"/>
  <c r="M102" i="30"/>
  <c r="K102" i="30"/>
  <c r="J102" i="30"/>
  <c r="O97" i="30"/>
  <c r="M97" i="30"/>
  <c r="K97" i="30"/>
  <c r="J97" i="30"/>
  <c r="O92" i="30"/>
  <c r="M92" i="30"/>
  <c r="L92" i="30"/>
  <c r="K92" i="30"/>
  <c r="J92" i="30"/>
  <c r="J87" i="30"/>
  <c r="K87" i="30"/>
  <c r="L87" i="30"/>
  <c r="M87" i="30"/>
  <c r="O87" i="30"/>
  <c r="G123" i="30"/>
  <c r="J17" i="30"/>
  <c r="K17" i="30"/>
  <c r="L17" i="30"/>
  <c r="M17" i="30"/>
  <c r="O17" i="30"/>
  <c r="I17" i="30"/>
  <c r="J12" i="30"/>
  <c r="K12" i="30"/>
  <c r="L12" i="30"/>
  <c r="O12" i="30"/>
  <c r="I12" i="30"/>
  <c r="G34" i="14"/>
  <c r="G28" i="14"/>
  <c r="G32" i="14"/>
  <c r="F28" i="14"/>
  <c r="F34" i="14"/>
  <c r="F32" i="14"/>
  <c r="C20" i="31"/>
  <c r="C10" i="31"/>
  <c r="G9" i="28"/>
  <c r="G58" i="28"/>
  <c r="G24" i="28"/>
  <c r="G9" i="22"/>
  <c r="O27" i="30"/>
  <c r="H32" i="22"/>
  <c r="H24" i="22"/>
  <c r="E9" i="22"/>
  <c r="D9" i="22"/>
  <c r="F9" i="22"/>
  <c r="G21" i="14"/>
  <c r="G25" i="14"/>
  <c r="G27" i="14"/>
  <c r="F21" i="14"/>
  <c r="F25" i="14"/>
  <c r="G14" i="14"/>
  <c r="G18" i="14"/>
  <c r="G20" i="14"/>
  <c r="F18" i="14"/>
  <c r="F14" i="14"/>
  <c r="H14" i="29"/>
  <c r="F11" i="29"/>
  <c r="F14" i="29"/>
  <c r="F9" i="29"/>
  <c r="D60" i="28"/>
  <c r="F14" i="28"/>
  <c r="F32" i="28"/>
  <c r="F59" i="28"/>
  <c r="F9" i="28"/>
  <c r="F58" i="28"/>
  <c r="F61" i="28"/>
  <c r="F65" i="28"/>
  <c r="F37" i="28"/>
  <c r="F24" i="28"/>
  <c r="E14" i="28"/>
  <c r="E32" i="28"/>
  <c r="E59" i="28"/>
  <c r="E9" i="28"/>
  <c r="E58" i="28"/>
  <c r="E61" i="28"/>
  <c r="E65" i="28"/>
  <c r="E37" i="28"/>
  <c r="G85" i="27"/>
  <c r="G89" i="27"/>
  <c r="G77" i="27"/>
  <c r="G94" i="27"/>
  <c r="G92" i="27"/>
  <c r="G132" i="27"/>
  <c r="G111" i="27"/>
  <c r="G141" i="27"/>
  <c r="G114" i="27"/>
  <c r="G11" i="27"/>
  <c r="G18" i="27"/>
  <c r="G28" i="27"/>
  <c r="G9" i="27"/>
  <c r="G43" i="27"/>
  <c r="G50" i="27"/>
  <c r="G57" i="27"/>
  <c r="G62" i="27"/>
  <c r="G41" i="27"/>
  <c r="G74" i="27"/>
  <c r="F85" i="27"/>
  <c r="F89" i="27"/>
  <c r="F77" i="27"/>
  <c r="F94" i="27"/>
  <c r="F92" i="27"/>
  <c r="F124" i="27"/>
  <c r="F132" i="27"/>
  <c r="F111" i="27"/>
  <c r="F141" i="27"/>
  <c r="F114" i="27"/>
  <c r="F11" i="27"/>
  <c r="F18" i="27"/>
  <c r="F28" i="27"/>
  <c r="F9" i="27"/>
  <c r="F43" i="27"/>
  <c r="F50" i="27"/>
  <c r="F57" i="27"/>
  <c r="F62" i="27"/>
  <c r="F41" i="27"/>
  <c r="F74" i="27"/>
  <c r="G11" i="29"/>
  <c r="G14" i="29"/>
  <c r="G9" i="29"/>
  <c r="G36" i="29"/>
  <c r="G54" i="29"/>
  <c r="G22" i="29"/>
  <c r="G42" i="29"/>
  <c r="G56" i="29"/>
  <c r="G58" i="29"/>
  <c r="G62" i="29"/>
  <c r="G71" i="29"/>
  <c r="G48" i="29"/>
  <c r="G34" i="29"/>
  <c r="F36" i="29"/>
  <c r="F54" i="29"/>
  <c r="F25" i="29"/>
  <c r="F22" i="29"/>
  <c r="F42" i="29"/>
  <c r="F56" i="29"/>
  <c r="F58" i="29"/>
  <c r="F62" i="29"/>
  <c r="F71" i="29"/>
  <c r="F48" i="29"/>
  <c r="F35" i="29"/>
  <c r="G37" i="28"/>
  <c r="D9" i="28"/>
  <c r="D14" i="28"/>
  <c r="D23" i="28"/>
  <c r="D58" i="28"/>
  <c r="D57" i="28"/>
  <c r="D56" i="28"/>
  <c r="D47" i="28"/>
  <c r="D39" i="28"/>
  <c r="D32" i="28"/>
  <c r="D26" i="28"/>
  <c r="H11" i="27"/>
  <c r="H28" i="27"/>
  <c r="H7" i="22"/>
  <c r="H8" i="22"/>
  <c r="H9" i="22"/>
  <c r="H10" i="22"/>
  <c r="H11" i="22"/>
  <c r="H12" i="22"/>
  <c r="H13" i="22"/>
  <c r="H16" i="22"/>
  <c r="H17" i="22"/>
  <c r="H26" i="22"/>
  <c r="H27" i="22"/>
  <c r="H28" i="22"/>
  <c r="H29" i="22"/>
  <c r="H30" i="22"/>
  <c r="H34" i="22"/>
  <c r="H36" i="22"/>
  <c r="H6" i="22"/>
  <c r="H11" i="29"/>
  <c r="H9" i="29"/>
  <c r="H36" i="29"/>
  <c r="H54" i="29"/>
  <c r="H25" i="29"/>
  <c r="H22" i="29"/>
  <c r="H42" i="29"/>
  <c r="H56" i="29"/>
  <c r="H59" i="29"/>
  <c r="H64" i="29"/>
  <c r="H73" i="29"/>
  <c r="H35" i="29"/>
  <c r="H48" i="29"/>
  <c r="F27" i="14"/>
  <c r="F20" i="14"/>
  <c r="I15" i="10"/>
  <c r="I14" i="10"/>
  <c r="E132" i="27"/>
  <c r="E124" i="27"/>
  <c r="E111" i="27"/>
  <c r="E57" i="27"/>
  <c r="E85" i="27"/>
  <c r="E89" i="27"/>
  <c r="E77" i="27"/>
  <c r="E94" i="27"/>
  <c r="E92" i="27"/>
  <c r="E141" i="27"/>
  <c r="E18" i="27"/>
  <c r="E11" i="27"/>
  <c r="E28" i="27"/>
  <c r="E9" i="27"/>
  <c r="E43" i="27"/>
  <c r="E50" i="27"/>
  <c r="E62" i="27"/>
  <c r="E41" i="27"/>
  <c r="E74" i="27"/>
  <c r="E114" i="27"/>
  <c r="E99" i="27"/>
  <c r="E25" i="29"/>
  <c r="E22" i="29"/>
  <c r="E42" i="29"/>
  <c r="E56" i="29"/>
  <c r="E11" i="29"/>
  <c r="E14" i="29"/>
  <c r="E9" i="29"/>
  <c r="E36" i="29"/>
  <c r="E54" i="29"/>
  <c r="E58" i="29"/>
  <c r="E62" i="29"/>
  <c r="E71" i="29"/>
  <c r="E34" i="29"/>
  <c r="E48" i="29"/>
  <c r="I12" i="29"/>
  <c r="I11" i="29"/>
  <c r="H37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3" i="10"/>
  <c r="I12" i="10"/>
  <c r="I11" i="10"/>
  <c r="I10" i="10"/>
  <c r="H65" i="28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67" i="28"/>
  <c r="I143" i="27"/>
  <c r="I142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D59" i="28"/>
  <c r="D65" i="28"/>
</calcChain>
</file>

<file path=xl/sharedStrings.xml><?xml version="1.0" encoding="utf-8"?>
<sst xmlns="http://schemas.openxmlformats.org/spreadsheetml/2006/main" count="1164" uniqueCount="840">
  <si>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</si>
  <si>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</si>
  <si>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</si>
  <si>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</si>
  <si>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</si>
  <si>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</si>
  <si>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</si>
  <si>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</si>
  <si>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</si>
  <si>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</si>
  <si>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</si>
  <si>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</si>
  <si>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</si>
  <si>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</si>
  <si>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</si>
  <si>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</si>
  <si>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</si>
  <si>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</si>
  <si>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</si>
  <si>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</si>
  <si>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</si>
  <si>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</si>
  <si>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</si>
  <si>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</si>
  <si>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</si>
  <si>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</si>
  <si>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</si>
  <si>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</si>
  <si>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</si>
  <si>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</si>
  <si>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</si>
  <si>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</si>
  <si>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</si>
  <si>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</si>
  <si>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</si>
  <si>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</si>
  <si>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</si>
  <si>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</si>
  <si>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</si>
  <si>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</si>
  <si>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</si>
  <si>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</si>
  <si>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</si>
  <si>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</si>
  <si>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</si>
  <si>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</si>
  <si>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</si>
  <si>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</si>
  <si>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</si>
  <si>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</si>
  <si>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</si>
  <si>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</si>
  <si>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</si>
  <si>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</si>
  <si>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</si>
  <si>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</si>
  <si>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</si>
  <si>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</si>
  <si>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</si>
  <si>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</si>
  <si>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</si>
  <si>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</si>
  <si>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</si>
  <si>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</si>
  <si>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</si>
  <si>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</si>
  <si>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</si>
  <si>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</si>
  <si>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</si>
  <si>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</si>
  <si>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</si>
  <si>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</si>
  <si>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</si>
  <si>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</si>
  <si>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</si>
  <si>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</si>
  <si>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</si>
  <si>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</si>
  <si>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</si>
  <si>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</si>
  <si>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</si>
  <si>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</si>
  <si>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</si>
  <si>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</si>
  <si>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</si>
  <si>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</si>
  <si>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</si>
  <si>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</si>
  <si>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</si>
  <si>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</si>
  <si>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</si>
  <si>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</si>
  <si>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</si>
  <si>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</si>
  <si>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</si>
  <si>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</si>
  <si>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</si>
  <si>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</si>
  <si>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</si>
  <si>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</si>
  <si>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</si>
  <si>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</si>
  <si>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</si>
  <si>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</si>
  <si>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</si>
  <si>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</si>
  <si>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</si>
  <si>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</si>
  <si>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</si>
  <si>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</si>
  <si>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</si>
  <si>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</si>
  <si>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</si>
  <si>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</si>
  <si>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</si>
  <si>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</si>
  <si>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</si>
  <si>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</si>
  <si>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</si>
  <si>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</si>
  <si>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</si>
  <si>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</si>
  <si>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</si>
  <si>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</si>
  <si>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</si>
  <si>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</si>
  <si>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</si>
  <si>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</si>
  <si>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</si>
  <si>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</si>
  <si>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</si>
  <si>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</si>
  <si>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</si>
  <si>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</si>
  <si>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</si>
  <si>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</si>
  <si>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</si>
  <si>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</si>
  <si>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</si>
  <si>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</si>
  <si>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</si>
  <si>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</si>
  <si>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</si>
  <si>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</si>
  <si>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</si>
  <si>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</si>
  <si>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</si>
  <si>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</si>
  <si>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</si>
  <si>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</si>
  <si>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</si>
  <si>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</si>
  <si>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</si>
  <si>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</si>
  <si>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</si>
  <si>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</si>
  <si>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</si>
  <si>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</si>
  <si>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</si>
  <si>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</si>
  <si>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</si>
  <si>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</si>
  <si>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</si>
  <si>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</si>
  <si>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</si>
  <si>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</si>
  <si>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</si>
  <si>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</si>
  <si>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</si>
  <si>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</si>
  <si>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</si>
  <si>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</si>
  <si>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</si>
  <si>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</si>
  <si>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</si>
  <si>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</si>
  <si>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</si>
  <si>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</si>
  <si>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</si>
  <si>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</si>
  <si>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</si>
  <si>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</si>
  <si>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</si>
  <si>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</si>
  <si>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</si>
  <si>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</si>
  <si>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</si>
  <si>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</si>
  <si>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</si>
  <si>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</si>
  <si>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</si>
  <si>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</si>
  <si>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</si>
  <si>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</si>
  <si>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</si>
  <si>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</si>
  <si>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</si>
  <si>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</si>
  <si>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</si>
  <si>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</si>
  <si>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</si>
  <si>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</si>
  <si>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</si>
  <si>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</si>
  <si>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</si>
  <si>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</si>
  <si>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</si>
  <si>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</si>
  <si>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</si>
  <si>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</si>
  <si>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</si>
  <si>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</si>
  <si>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</si>
  <si>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</si>
  <si>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</si>
  <si>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</si>
  <si>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</si>
  <si>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</si>
  <si>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</si>
  <si>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</si>
  <si>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</si>
  <si>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</si>
  <si>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</si>
  <si>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</si>
  <si>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</si>
  <si>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</si>
  <si>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</si>
  <si>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</si>
  <si>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</si>
  <si>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</si>
  <si>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</si>
  <si>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</si>
  <si>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</si>
  <si>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</si>
  <si>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</si>
  <si>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</si>
  <si>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</si>
  <si>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</si>
  <si>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</si>
  <si>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</si>
  <si>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</si>
  <si>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</si>
  <si>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</si>
  <si>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</si>
  <si>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</si>
  <si>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</si>
  <si>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</si>
  <si>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</si>
  <si>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</si>
  <si>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</si>
  <si>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</si>
  <si>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</si>
  <si>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</si>
  <si>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</si>
  <si>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</si>
  <si>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</si>
  <si>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</si>
  <si>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</si>
  <si>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</si>
  <si>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</si>
  <si>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</si>
  <si>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</si>
  <si>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</si>
  <si>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</si>
  <si>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</si>
  <si>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</si>
  <si>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</si>
  <si>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</si>
  <si>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</si>
  <si>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</si>
  <si>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30.09.20__.</t>
  </si>
  <si>
    <t>31.12.20__.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</si>
  <si>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</si>
  <si>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</si>
  <si>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</si>
  <si>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</si>
  <si>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</si>
  <si>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</si>
  <si>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</si>
  <si>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</si>
  <si>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</si>
  <si>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</si>
  <si>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</si>
  <si>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</si>
  <si>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</si>
  <si>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</si>
  <si>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</si>
  <si>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</si>
  <si>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</si>
  <si>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</si>
  <si>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</si>
  <si>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</si>
  <si>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</si>
  <si>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</si>
  <si>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</si>
  <si>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</si>
  <si>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</si>
  <si>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</si>
  <si>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</si>
  <si>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</si>
  <si>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</si>
  <si>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</si>
  <si>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</si>
  <si>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</si>
  <si>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</si>
  <si>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</si>
  <si>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</si>
  <si>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</si>
  <si>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</si>
  <si>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</si>
  <si>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</si>
  <si>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</si>
  <si>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</si>
  <si>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</si>
  <si>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</si>
  <si>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</si>
  <si>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</si>
  <si>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</si>
  <si>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</si>
  <si>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</si>
  <si>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</si>
  <si>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</si>
  <si>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</si>
  <si>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</si>
  <si>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</si>
  <si>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</si>
  <si>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</si>
  <si>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</si>
  <si>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</si>
  <si>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</si>
  <si>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</si>
  <si>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</si>
  <si>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</si>
  <si>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</si>
  <si>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</si>
  <si>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</si>
  <si>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</si>
  <si>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</si>
  <si>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</si>
  <si>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</si>
  <si>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</si>
  <si>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</si>
  <si>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</si>
  <si>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</si>
  <si>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</si>
  <si>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</si>
  <si>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</si>
  <si>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</si>
  <si>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</si>
  <si>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</si>
  <si>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</si>
  <si>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</si>
  <si>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</si>
  <si>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</si>
  <si>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</si>
  <si>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</si>
  <si>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</si>
  <si>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</si>
  <si>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</si>
  <si>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</si>
  <si>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</si>
  <si>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</si>
  <si>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</si>
  <si>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</si>
  <si>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</si>
  <si>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</si>
  <si>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</si>
  <si>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</si>
  <si>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</si>
  <si>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</si>
  <si>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</si>
  <si>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</si>
  <si>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</si>
  <si>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</si>
  <si>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</si>
  <si>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</si>
  <si>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</si>
  <si>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</si>
  <si>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</si>
  <si>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</si>
  <si>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</si>
  <si>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</si>
  <si>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</si>
  <si>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</si>
  <si>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</si>
  <si>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</si>
  <si>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</si>
  <si>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</si>
  <si>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</si>
  <si>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</si>
  <si>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</si>
  <si>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</si>
  <si>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</si>
  <si>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</si>
  <si>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</si>
  <si>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</si>
  <si>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</si>
  <si>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</si>
  <si>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</si>
  <si>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</si>
  <si>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</si>
  <si>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</si>
  <si>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</si>
  <si>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</si>
  <si>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</si>
  <si>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</si>
  <si>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</si>
  <si>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</si>
  <si>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</si>
  <si>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</si>
  <si>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</si>
  <si>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</si>
  <si>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</si>
  <si>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</si>
  <si>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</si>
  <si>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</si>
  <si>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</si>
  <si>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</si>
  <si>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</si>
  <si>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</si>
  <si>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</si>
  <si>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</si>
  <si>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</si>
  <si>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</si>
  <si>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</si>
  <si>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</si>
  <si>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</si>
  <si>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</si>
  <si>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</si>
  <si>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</si>
  <si>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</si>
  <si>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</si>
  <si>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</si>
  <si>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</si>
  <si>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</si>
  <si>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</si>
  <si>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</si>
  <si>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</si>
  <si>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</si>
  <si>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</si>
  <si>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</si>
  <si>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</si>
  <si>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</si>
  <si>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</si>
  <si>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</si>
  <si>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</si>
  <si>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</si>
  <si>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</si>
  <si>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</si>
  <si>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</si>
  <si>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</si>
  <si>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</si>
  <si>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</si>
  <si>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</si>
  <si>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</si>
  <si>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</si>
  <si>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</si>
  <si>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</si>
  <si>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</si>
  <si>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</si>
  <si>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</si>
  <si>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</si>
  <si>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</si>
  <si>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</si>
  <si>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</si>
  <si>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</si>
  <si>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</si>
  <si>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</si>
  <si>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</si>
  <si>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</si>
  <si>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</si>
  <si>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</si>
  <si>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</si>
  <si>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</si>
  <si>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</si>
  <si>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</si>
  <si>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</si>
  <si>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</si>
  <si>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</si>
  <si>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</si>
  <si>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</si>
  <si>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</si>
  <si>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</si>
  <si>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</si>
  <si>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</si>
  <si>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</si>
  <si>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</si>
  <si>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</si>
  <si>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</si>
  <si>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</si>
  <si>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</si>
  <si>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</si>
  <si>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</si>
  <si>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</si>
  <si>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</si>
  <si>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</si>
  <si>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</si>
  <si>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</si>
  <si>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</si>
  <si>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</si>
  <si>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</si>
  <si>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</si>
  <si>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</si>
  <si>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</si>
  <si>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</si>
  <si>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</si>
  <si>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</si>
  <si>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</si>
  <si>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</si>
  <si>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</si>
  <si>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</si>
  <si>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</si>
  <si>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</si>
  <si>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</si>
  <si>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</si>
  <si>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</si>
  <si>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</si>
  <si>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</si>
  <si>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</si>
  <si>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</si>
  <si>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</si>
  <si>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</si>
  <si>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</si>
  <si>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</si>
  <si>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</si>
  <si>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</si>
  <si>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</si>
  <si>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</si>
  <si>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</si>
  <si>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</si>
  <si>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</si>
  <si>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</si>
  <si>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</si>
  <si>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</si>
  <si>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</si>
  <si>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</si>
  <si>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</si>
  <si>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</si>
  <si>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</si>
  <si>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</si>
  <si>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</si>
  <si>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</si>
  <si>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</si>
  <si>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</si>
  <si>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</si>
  <si>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</si>
  <si>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</si>
  <si>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</si>
  <si>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</si>
  <si>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</si>
  <si>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</si>
  <si>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</si>
  <si>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</si>
  <si>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</si>
  <si>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</si>
  <si>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</si>
  <si>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</si>
  <si>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</si>
  <si>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</si>
  <si>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</si>
  <si>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</si>
  <si>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</si>
  <si>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</si>
  <si>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</si>
  <si>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</si>
  <si>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</si>
  <si>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</si>
  <si>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</si>
  <si>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</si>
  <si>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</si>
  <si>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</si>
  <si>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</si>
  <si>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</si>
  <si>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</si>
  <si>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</si>
  <si>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</si>
  <si>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</si>
  <si>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</si>
  <si>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</si>
  <si>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</si>
  <si>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</si>
  <si>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</si>
  <si>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</si>
  <si>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</si>
  <si>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</si>
  <si>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</si>
  <si>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</si>
  <si>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</si>
  <si>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</si>
  <si>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</si>
  <si>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</si>
  <si>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</si>
  <si>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</si>
  <si>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</si>
  <si>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</si>
  <si>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</si>
  <si>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</si>
  <si>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</si>
  <si>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</si>
  <si>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</si>
  <si>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</si>
  <si>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</si>
  <si>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</si>
  <si>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</si>
  <si>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</si>
  <si>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</si>
  <si>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</si>
  <si>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</si>
  <si>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</si>
  <si>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</si>
  <si>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</si>
  <si>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</si>
  <si>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</si>
  <si>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</si>
  <si>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</si>
  <si>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</si>
  <si>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</si>
  <si>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</si>
  <si>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</si>
  <si>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</si>
  <si>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</si>
  <si>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</si>
  <si>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</si>
  <si>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</si>
  <si>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</si>
  <si>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</si>
  <si>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</si>
  <si>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</si>
  <si>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</si>
  <si>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</si>
  <si>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</si>
  <si>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</si>
  <si>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</si>
  <si>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</si>
  <si>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</si>
  <si>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</si>
  <si>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</si>
  <si>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</si>
  <si>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</si>
  <si>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</si>
  <si>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</si>
  <si>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</si>
  <si>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</si>
  <si>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</si>
  <si>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</si>
  <si>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</si>
  <si>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</si>
  <si>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</si>
  <si>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</si>
  <si>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</si>
  <si>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</si>
  <si>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</si>
  <si>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</si>
  <si>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</si>
  <si>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</si>
  <si>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</si>
  <si>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</si>
  <si>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</si>
  <si>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</si>
  <si>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</si>
  <si>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</si>
  <si>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</si>
  <si>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</si>
  <si>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</si>
  <si>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</si>
  <si>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</si>
  <si>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</si>
  <si>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</si>
  <si>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</si>
  <si>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</si>
  <si>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</si>
  <si>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</si>
  <si>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</si>
  <si>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</si>
  <si>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</si>
  <si>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30.09.20__</t>
  </si>
  <si>
    <t>на дан 31.12.20__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</si>
  <si>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</si>
  <si>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</si>
  <si>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</si>
  <si>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</si>
  <si>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</si>
  <si>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</si>
  <si>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</si>
  <si>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</si>
  <si>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</si>
  <si>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</si>
  <si>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</si>
  <si>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</si>
  <si>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</si>
  <si>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</si>
  <si>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</si>
  <si>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</si>
  <si>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</si>
  <si>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</si>
  <si>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</si>
  <si>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</si>
  <si>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</si>
  <si>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</si>
  <si>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</si>
  <si>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</si>
  <si>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</si>
  <si>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</si>
  <si>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</si>
  <si>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</si>
  <si>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</si>
  <si>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</si>
  <si>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</si>
  <si>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</si>
  <si>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</si>
  <si>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</si>
  <si>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</si>
  <si>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</si>
  <si>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</si>
  <si>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</si>
  <si>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</si>
  <si>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</si>
  <si>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</si>
  <si>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</si>
  <si>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</si>
  <si>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</si>
  <si>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</si>
  <si>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</si>
  <si>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НАПОМЕНА: ЈП"КОВИНСКИ КОМУНАЛАЦ" КОВИН НИЈЕ КРЕДИТНО ЗАДУЖЕН.</t>
  </si>
  <si>
    <t>Банка Интеза</t>
  </si>
  <si>
    <t>Управа за трезор</t>
  </si>
  <si>
    <t>Војвођанска банка-OTP банка</t>
  </si>
  <si>
    <t>Комерцијална банка</t>
  </si>
  <si>
    <t>Банка поштанска штедионица</t>
  </si>
  <si>
    <t>Благајна</t>
  </si>
  <si>
    <t>Текући рачун</t>
  </si>
  <si>
    <t>Благајна ЈП"Ковински комуналац"</t>
  </si>
  <si>
    <t>пензија</t>
  </si>
  <si>
    <t>дао отказ</t>
  </si>
  <si>
    <t>отказ</t>
  </si>
  <si>
    <t>РАЧУНАРСКА ОПРЕМА</t>
  </si>
  <si>
    <t>ПУМПЕ ( бунарске, муљне, центрифугалне, дозир )</t>
  </si>
  <si>
    <t>СИСТЕМ ЗА ВИДЕО НАДЗОР</t>
  </si>
  <si>
    <t>РЕГИСТАР КАСЕ</t>
  </si>
  <si>
    <t>РУЧНЕ КОСАЧИЦЕ</t>
  </si>
  <si>
    <t>КОНТЕЈНЕРИ</t>
  </si>
  <si>
    <t>8.</t>
  </si>
  <si>
    <t>9.</t>
  </si>
  <si>
    <t>10.</t>
  </si>
  <si>
    <t>11.</t>
  </si>
  <si>
    <t>12.</t>
  </si>
  <si>
    <t>КЛИМА УРЕЂАЈИ</t>
  </si>
  <si>
    <t>РАЗНИ НАМЕШТАЈ И ОПРЕМА</t>
  </si>
  <si>
    <t>ПРОГРАМСКИ ПАКЕТИ И ИНФОРМАЦИОНИ СИСТЕМИ</t>
  </si>
  <si>
    <t>ПРИКОЛИЦА ЗА ПСЕ</t>
  </si>
  <si>
    <t>13.</t>
  </si>
  <si>
    <t>14.</t>
  </si>
  <si>
    <t>15.</t>
  </si>
  <si>
    <t>РАДОВИ НА ГРАЂЕВИНСКИМ ИНСТАЛАЦИЈАМА И ОБЈЕКТИМА ( кров за водовод, постављање бехатон стазе,остали радови на грађ.објектима )</t>
  </si>
  <si>
    <t>РАЗНА ОПРЕМА</t>
  </si>
  <si>
    <t>СИСТЕМ ЗА КОНТРОЛУ ПРИСТУПА И ЕВИДЕНЦИЈУ РАДНОГ ВРЕМЕНА</t>
  </si>
  <si>
    <t>01.10.2021.</t>
  </si>
  <si>
    <t>02-2909/3-21</t>
  </si>
  <si>
    <t>30.10.2020.</t>
  </si>
  <si>
    <t>02-3224/6-20</t>
  </si>
  <si>
    <t>Није извршена расподела добити</t>
  </si>
  <si>
    <t>14.10.2019.</t>
  </si>
  <si>
    <t>Финансирање инвестиција-куповина основних средстава</t>
  </si>
  <si>
    <t>02-4111/5-19</t>
  </si>
  <si>
    <t>08.10.2018.</t>
  </si>
  <si>
    <t>02-2864/7-18</t>
  </si>
  <si>
    <t>Планирано стање 
на дан 31.12.2023. Текућа година</t>
  </si>
  <si>
    <t>План за                         01.01.- 31.12.2023. Текућа година</t>
  </si>
  <si>
    <t>Реализација
01.01-31.12.2022.
Претходна година</t>
  </si>
  <si>
    <t>Стање на дан 
31.12.2022.
Претходна година</t>
  </si>
  <si>
    <t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</si>
  <si>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План за
01.01-31.12.2022.             Претходна  година</t>
  </si>
  <si>
    <t>Реализација 
01.01-31.12.2022.      Претходна година</t>
  </si>
  <si>
    <t>023-48/2022-I</t>
  </si>
  <si>
    <t>20.01.2023.</t>
  </si>
  <si>
    <t>02-2846/5-22</t>
  </si>
  <si>
    <t>31.10.2022.</t>
  </si>
  <si>
    <t>31.12.2022. (претходна година)</t>
  </si>
  <si>
    <t>OTP банка</t>
  </si>
  <si>
    <t>31.03.2023.</t>
  </si>
  <si>
    <t>Укупан број спорова у 2023*</t>
  </si>
  <si>
    <t>ОБАВЕЗЕ за 2023. годииу*</t>
  </si>
  <si>
    <t>ПОТРАЖИВАЊА за 2023. годииу*</t>
  </si>
  <si>
    <t>на дан 31.03.2023</t>
  </si>
  <si>
    <t>План за
01.01-31.12.2023.             Текућа година</t>
  </si>
  <si>
    <t>Реализовано закључно са 31.12.2022*</t>
  </si>
  <si>
    <t>По чл.37 Закона о раду</t>
  </si>
  <si>
    <t>Сезонски послови-испомоћ</t>
  </si>
  <si>
    <t>РАДОВИ НА ИНСТАЛАЦИЈИ ВЕНТИЛАЦИЈЕ И КЛИМАТИЗАЦИЈЕ</t>
  </si>
  <si>
    <t>ДОСТАВНА ВОЗИЛА  ( ДВА НОВА НЕКОРИШЋЕНА ВОЗИЛА )</t>
  </si>
  <si>
    <t>План 2023. година</t>
  </si>
  <si>
    <t>03.06.2022.</t>
  </si>
  <si>
    <t>023-23/2022-I</t>
  </si>
  <si>
    <t>ВД  директора</t>
  </si>
  <si>
    <t>Милан Милованов, дипл.географ</t>
  </si>
  <si>
    <t>ВД директора</t>
  </si>
  <si>
    <t xml:space="preserve">                                                                                       ВД директора</t>
  </si>
  <si>
    <t xml:space="preserve">                                                                ВД директора</t>
  </si>
  <si>
    <t>Распон планираних и исплаћених зарада у периоду 01.01. до 30.06.2023.</t>
  </si>
  <si>
    <t>Стање на дан 31.03.2023. године*</t>
  </si>
  <si>
    <t>По добијању сагласности комисије</t>
  </si>
  <si>
    <t>за период од 01.01. до 30.06.2023. године*</t>
  </si>
  <si>
    <t>01.01-30.06.2023. године*</t>
  </si>
  <si>
    <t>Проценат реализације (реализација / план 30.06.2023)</t>
  </si>
  <si>
    <t>Стање на дан 30.06.2023. године**</t>
  </si>
  <si>
    <t>01.01  - 30.06.2023. године</t>
  </si>
  <si>
    <t>Проценат реализације (реализација /                   план 30.06.2023.)</t>
  </si>
  <si>
    <t>Стање кредитне задужености 
на 30. 06. 2023 године* у оригиналној валути</t>
  </si>
  <si>
    <t>Стање кредитне задужености 
на 30. 06. 2023 године* у динарима</t>
  </si>
  <si>
    <t>30.06.2023.</t>
  </si>
  <si>
    <t>КАМИОН ПУТАР НОВ-НЕКОРИШЋЕН</t>
  </si>
  <si>
    <t>16.</t>
  </si>
  <si>
    <t>БАГЕР ТОЧКАШ-ГУСЕНИЧАР НОВ-НЕКОРИШЋЕН</t>
  </si>
  <si>
    <t>17.</t>
  </si>
  <si>
    <t>18.</t>
  </si>
  <si>
    <t>МАШИНА ЗА ПОДБУШЕЊЕ</t>
  </si>
  <si>
    <t>19.</t>
  </si>
  <si>
    <t>ДЕЛОВИ ЗА БУЛДОЗЕР"LIEBHERR"</t>
  </si>
  <si>
    <t>20.</t>
  </si>
  <si>
    <t>РЕМОНТ РАДНЕ МАШИНЕ JCB 4CX</t>
  </si>
  <si>
    <t>21.</t>
  </si>
  <si>
    <t>РЕМОНТ БУЛДОЗЕРА "LIEBHERR"</t>
  </si>
  <si>
    <t>22.</t>
  </si>
  <si>
    <t>ИЗРАДА СОФТВЕРА ЗА ПРОДАЈНО МЕСТО</t>
  </si>
  <si>
    <t>23.</t>
  </si>
  <si>
    <t>ИЗРАДА WEB ПОРТАЛА</t>
  </si>
  <si>
    <t>01.01-30.06.2022. године</t>
  </si>
  <si>
    <t>Проценат реализације (реализација /                   план 30.06.2023)</t>
  </si>
  <si>
    <t>Накнаде члановима Надзорног одбора</t>
  </si>
  <si>
    <t>БИЛАНС СТАЊА  на дан 30.06.2023. године*</t>
  </si>
  <si>
    <t>30.06.2023. године</t>
  </si>
  <si>
    <t>на дан 30.06.2023</t>
  </si>
  <si>
    <t xml:space="preserve">    5 спор ради дискриминације</t>
  </si>
  <si>
    <t xml:space="preserve"> 135 предлога за извршеље за потраживања по основу комуналних услуга</t>
  </si>
  <si>
    <t xml:space="preserve">   1  спорова за накнаду штете ( ујед пса луталице и сл. )</t>
  </si>
  <si>
    <t xml:space="preserve">   2  спора за накнаду штете из радног односа</t>
  </si>
  <si>
    <t xml:space="preserve"> </t>
  </si>
  <si>
    <t>у периоду од 01.01. до 30.06.2023. године*</t>
  </si>
  <si>
    <t>01.01-30.06.2023. године</t>
  </si>
  <si>
    <t>Реализација за период 01.01 - 30.06.2023.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</si>
</sst>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6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4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9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9" fontId="33" fillId="0" borderId="47" xfId="0" applyNumberFormat="1" applyFont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4" fontId="38" fillId="9" borderId="98" xfId="0" applyNumberFormat="1" applyFont="1" applyFill="1" applyBorder="1" applyAlignment="1" applyProtection="1">
      <alignment horizontal="center" vertical="center"/>
    </xf>
    <xf numFmtId="4" fontId="38" fillId="5" borderId="98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Alignment="1" applyProtection="1"/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19" fillId="0" borderId="0" xfId="0" applyFont="1"/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06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16" fillId="0" borderId="0" xfId="0" applyNumberFormat="1" applyFont="1"/>
    <xf numFmtId="3" fontId="7" fillId="0" borderId="22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/>
    <xf numFmtId="4" fontId="7" fillId="0" borderId="1" xfId="0" applyNumberFormat="1" applyFont="1" applyBorder="1"/>
    <xf numFmtId="4" fontId="7" fillId="0" borderId="27" xfId="0" applyNumberFormat="1" applyFont="1" applyBorder="1"/>
    <xf numFmtId="4" fontId="7" fillId="5" borderId="83" xfId="0" applyNumberFormat="1" applyFont="1" applyFill="1" applyBorder="1"/>
    <xf numFmtId="4" fontId="7" fillId="0" borderId="10" xfId="0" applyNumberFormat="1" applyFont="1" applyBorder="1"/>
    <xf numFmtId="4" fontId="7" fillId="5" borderId="84" xfId="0" applyNumberFormat="1" applyFont="1" applyFill="1" applyBorder="1"/>
    <xf numFmtId="4" fontId="7" fillId="5" borderId="62" xfId="0" applyNumberFormat="1" applyFont="1" applyFill="1" applyBorder="1"/>
    <xf numFmtId="4" fontId="7" fillId="5" borderId="35" xfId="0" applyNumberFormat="1" applyFont="1" applyFill="1" applyBorder="1"/>
    <xf numFmtId="4" fontId="7" fillId="5" borderId="57" xfId="0" applyNumberFormat="1" applyFont="1" applyFill="1" applyBorder="1"/>
    <xf numFmtId="0" fontId="41" fillId="5" borderId="35" xfId="0" applyFont="1" applyFill="1" applyBorder="1" applyAlignment="1">
      <alignment horizontal="center" vertical="center" wrapText="1"/>
    </xf>
    <xf numFmtId="49" fontId="41" fillId="5" borderId="34" xfId="0" applyNumberFormat="1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9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/>
    </xf>
    <xf numFmtId="0" fontId="42" fillId="0" borderId="1" xfId="0" applyFont="1" applyBorder="1"/>
    <xf numFmtId="4" fontId="42" fillId="0" borderId="1" xfId="0" applyNumberFormat="1" applyFont="1" applyBorder="1"/>
    <xf numFmtId="49" fontId="42" fillId="5" borderId="65" xfId="0" applyNumberFormat="1" applyFont="1" applyFill="1" applyBorder="1" applyAlignment="1">
      <alignment horizontal="center" vertical="center"/>
    </xf>
    <xf numFmtId="0" fontId="42" fillId="4" borderId="31" xfId="0" applyFont="1" applyFill="1" applyBorder="1"/>
    <xf numFmtId="49" fontId="42" fillId="0" borderId="24" xfId="0" applyNumberFormat="1" applyFont="1" applyBorder="1" applyAlignment="1">
      <alignment horizontal="center" vertical="center"/>
    </xf>
    <xf numFmtId="0" fontId="42" fillId="0" borderId="27" xfId="0" applyFont="1" applyBorder="1"/>
    <xf numFmtId="0" fontId="42" fillId="0" borderId="32" xfId="0" applyFont="1" applyBorder="1"/>
    <xf numFmtId="49" fontId="42" fillId="5" borderId="3" xfId="0" applyNumberFormat="1" applyFont="1" applyFill="1" applyBorder="1" applyAlignment="1">
      <alignment horizontal="center" vertical="center"/>
    </xf>
    <xf numFmtId="0" fontId="42" fillId="4" borderId="4" xfId="0" applyFont="1" applyFill="1" applyBorder="1"/>
    <xf numFmtId="0" fontId="42" fillId="4" borderId="32" xfId="0" applyFont="1" applyFill="1" applyBorder="1"/>
    <xf numFmtId="49" fontId="42" fillId="0" borderId="33" xfId="0" applyNumberFormat="1" applyFont="1" applyBorder="1" applyAlignment="1">
      <alignment horizontal="center" vertical="center"/>
    </xf>
    <xf numFmtId="0" fontId="42" fillId="0" borderId="18" xfId="0" applyFont="1" applyBorder="1"/>
    <xf numFmtId="4" fontId="42" fillId="0" borderId="6" xfId="0" applyNumberFormat="1" applyFont="1" applyBorder="1"/>
    <xf numFmtId="4" fontId="42" fillId="5" borderId="37" xfId="0" applyNumberFormat="1" applyFont="1" applyFill="1" applyBorder="1"/>
    <xf numFmtId="4" fontId="42" fillId="0" borderId="18" xfId="0" applyNumberFormat="1" applyFont="1" applyBorder="1"/>
    <xf numFmtId="4" fontId="42" fillId="0" borderId="19" xfId="0" applyNumberFormat="1" applyFont="1" applyBorder="1"/>
    <xf numFmtId="4" fontId="42" fillId="0" borderId="32" xfId="0" applyNumberFormat="1" applyFont="1" applyBorder="1"/>
    <xf numFmtId="4" fontId="42" fillId="0" borderId="27" xfId="0" applyNumberFormat="1" applyFont="1" applyBorder="1"/>
    <xf numFmtId="4" fontId="42" fillId="0" borderId="15" xfId="0" applyNumberFormat="1" applyFont="1" applyBorder="1"/>
    <xf numFmtId="4" fontId="42" fillId="4" borderId="4" xfId="0" applyNumberFormat="1" applyFont="1" applyFill="1" applyBorder="1"/>
    <xf numFmtId="4" fontId="42" fillId="5" borderId="5" xfId="0" applyNumberFormat="1" applyFont="1" applyFill="1" applyBorder="1"/>
    <xf numFmtId="0" fontId="28" fillId="0" borderId="1" xfId="0" applyFont="1" applyFill="1" applyBorder="1"/>
    <xf numFmtId="0" fontId="28" fillId="0" borderId="1" xfId="0" applyFont="1" applyBorder="1"/>
    <xf numFmtId="0" fontId="28" fillId="4" borderId="31" xfId="0" applyFont="1" applyFill="1" applyBorder="1"/>
    <xf numFmtId="0" fontId="28" fillId="0" borderId="31" xfId="0" applyFont="1" applyBorder="1"/>
    <xf numFmtId="0" fontId="28" fillId="0" borderId="27" xfId="0" applyFont="1" applyBorder="1"/>
    <xf numFmtId="0" fontId="28" fillId="4" borderId="4" xfId="0" applyFont="1" applyFill="1" applyBorder="1"/>
    <xf numFmtId="4" fontId="7" fillId="0" borderId="2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68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9" fontId="7" fillId="0" borderId="71" xfId="0" applyNumberFormat="1" applyFont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9" fontId="7" fillId="5" borderId="71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9" fontId="7" fillId="0" borderId="69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9" fontId="13" fillId="0" borderId="71" xfId="0" applyNumberFormat="1" applyFont="1" applyBorder="1" applyAlignment="1">
      <alignment horizontal="center" vertical="center"/>
    </xf>
    <xf numFmtId="9" fontId="13" fillId="0" borderId="69" xfId="0" applyNumberFormat="1" applyFont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 wrapText="1"/>
    </xf>
    <xf numFmtId="3" fontId="16" fillId="3" borderId="91" xfId="0" applyNumberFormat="1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center" vertical="center" wrapText="1"/>
    </xf>
    <xf numFmtId="3" fontId="16" fillId="3" borderId="15" xfId="0" applyNumberFormat="1" applyFont="1" applyFill="1" applyBorder="1" applyAlignment="1">
      <alignment horizontal="center" vertical="center" wrapText="1"/>
    </xf>
    <xf numFmtId="49" fontId="33" fillId="7" borderId="28" xfId="0" applyNumberFormat="1" applyFont="1" applyFill="1" applyBorder="1" applyAlignment="1">
      <alignment horizontal="center" vertical="center" wrapText="1"/>
    </xf>
    <xf numFmtId="49" fontId="32" fillId="7" borderId="28" xfId="0" applyNumberFormat="1" applyFont="1" applyFill="1" applyBorder="1" applyAlignment="1">
      <alignment horizontal="center" vertical="center" wrapText="1"/>
    </xf>
    <xf numFmtId="49" fontId="33" fillId="7" borderId="13" xfId="0" applyNumberFormat="1" applyFont="1" applyFill="1" applyBorder="1" applyAlignment="1">
      <alignment horizontal="center" vertical="center" wrapText="1"/>
    </xf>
    <xf numFmtId="3" fontId="16" fillId="3" borderId="86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4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36" fillId="0" borderId="0" xfId="0" applyNumberFormat="1" applyFont="1" applyFill="1" applyBorder="1" applyAlignment="1" applyProtection="1"/>
    <xf numFmtId="4" fontId="38" fillId="5" borderId="102" xfId="0" applyNumberFormat="1" applyFont="1" applyFill="1" applyBorder="1" applyAlignment="1" applyProtection="1">
      <alignment horizontal="center" vertical="center"/>
    </xf>
    <xf numFmtId="164" fontId="38" fillId="9" borderId="113" xfId="0" applyNumberFormat="1" applyFont="1" applyFill="1" applyBorder="1" applyAlignment="1" applyProtection="1">
      <alignment horizontal="center" vertical="center"/>
    </xf>
    <xf numFmtId="3" fontId="38" fillId="9" borderId="98" xfId="0" applyNumberFormat="1" applyFont="1" applyFill="1" applyBorder="1" applyAlignment="1" applyProtection="1">
      <alignment horizontal="center" vertical="center"/>
    </xf>
    <xf numFmtId="3" fontId="38" fillId="9" borderId="99" xfId="0" applyNumberFormat="1" applyFont="1" applyFill="1" applyBorder="1" applyAlignment="1" applyProtection="1">
      <alignment horizontal="center" vertical="center"/>
    </xf>
    <xf numFmtId="3" fontId="38" fillId="5" borderId="99" xfId="0" applyNumberFormat="1" applyFont="1" applyFill="1" applyBorder="1" applyAlignment="1" applyProtection="1">
      <alignment horizontal="center" vertical="center"/>
    </xf>
    <xf numFmtId="3" fontId="38" fillId="4" borderId="99" xfId="0" applyNumberFormat="1" applyFont="1" applyFill="1" applyBorder="1" applyAlignment="1" applyProtection="1">
      <alignment horizontal="center" vertical="center"/>
    </xf>
    <xf numFmtId="4" fontId="38" fillId="4" borderId="98" xfId="0" applyNumberFormat="1" applyFont="1" applyFill="1" applyBorder="1" applyAlignment="1" applyProtection="1">
      <alignment horizontal="center" vertical="center"/>
    </xf>
    <xf numFmtId="4" fontId="38" fillId="4" borderId="102" xfId="0" applyNumberFormat="1" applyFont="1" applyFill="1" applyBorder="1" applyAlignment="1" applyProtection="1">
      <alignment horizontal="center" vertical="center"/>
    </xf>
    <xf numFmtId="3" fontId="43" fillId="0" borderId="26" xfId="0" applyNumberFormat="1" applyFont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33" fillId="7" borderId="3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33" fillId="7" borderId="91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vertical="center" wrapText="1"/>
    </xf>
    <xf numFmtId="0" fontId="33" fillId="7" borderId="18" xfId="0" applyFont="1" applyFill="1" applyBorder="1" applyAlignment="1">
      <alignment horizontal="center" vertical="center" wrapText="1"/>
    </xf>
    <xf numFmtId="3" fontId="33" fillId="7" borderId="18" xfId="0" applyNumberFormat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vertical="center" wrapText="1"/>
    </xf>
    <xf numFmtId="0" fontId="33" fillId="7" borderId="2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 wrapText="1"/>
    </xf>
    <xf numFmtId="0" fontId="32" fillId="5" borderId="77" xfId="0" applyFont="1" applyFill="1" applyBorder="1" applyAlignment="1">
      <alignment vertical="center" wrapText="1"/>
    </xf>
    <xf numFmtId="0" fontId="33" fillId="5" borderId="59" xfId="0" applyFont="1" applyFill="1" applyBorder="1" applyAlignment="1">
      <alignment vertical="center" wrapText="1"/>
    </xf>
    <xf numFmtId="9" fontId="7" fillId="4" borderId="7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9" fontId="13" fillId="0" borderId="33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9" fontId="13" fillId="0" borderId="22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9" fontId="13" fillId="0" borderId="65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9" fontId="13" fillId="0" borderId="43" xfId="0" applyNumberFormat="1" applyFont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9" fontId="13" fillId="0" borderId="2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9" fontId="13" fillId="0" borderId="33" xfId="0" applyNumberFormat="1" applyFont="1" applyBorder="1" applyAlignment="1">
      <alignment horizontal="center" vertical="center"/>
    </xf>
    <xf numFmtId="9" fontId="13" fillId="0" borderId="29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9" fontId="13" fillId="0" borderId="65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4" fontId="44" fillId="4" borderId="31" xfId="0" applyNumberFormat="1" applyFont="1" applyFill="1" applyBorder="1"/>
    <xf numFmtId="4" fontId="44" fillId="0" borderId="10" xfId="0" applyNumberFormat="1" applyFont="1" applyBorder="1"/>
    <xf numFmtId="4" fontId="44" fillId="4" borderId="32" xfId="0" applyNumberFormat="1" applyFont="1" applyFill="1" applyBorder="1"/>
    <xf numFmtId="0" fontId="33" fillId="5" borderId="2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9" fontId="7" fillId="0" borderId="71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4" fontId="44" fillId="9" borderId="98" xfId="0" applyNumberFormat="1" applyFont="1" applyFill="1" applyBorder="1" applyAlignment="1" applyProtection="1"/>
    <xf numFmtId="3" fontId="5" fillId="0" borderId="75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6" borderId="2" xfId="0" applyNumberFormat="1" applyFont="1" applyFill="1" applyBorder="1"/>
    <xf numFmtId="3" fontId="5" fillId="6" borderId="1" xfId="0" applyNumberFormat="1" applyFont="1" applyFill="1" applyBorder="1"/>
    <xf numFmtId="3" fontId="5" fillId="6" borderId="6" xfId="0" applyNumberFormat="1" applyFont="1" applyFill="1" applyBorder="1"/>
    <xf numFmtId="3" fontId="5" fillId="6" borderId="22" xfId="0" applyNumberFormat="1" applyFont="1" applyFill="1" applyBorder="1"/>
    <xf numFmtId="3" fontId="16" fillId="0" borderId="51" xfId="0" applyNumberFormat="1" applyFont="1" applyBorder="1"/>
    <xf numFmtId="3" fontId="2" fillId="0" borderId="1" xfId="0" applyNumberFormat="1" applyFont="1" applyBorder="1" applyAlignment="1"/>
    <xf numFmtId="3" fontId="2" fillId="5" borderId="1" xfId="0" applyNumberFormat="1" applyFont="1" applyFill="1" applyBorder="1" applyAlignment="1"/>
    <xf numFmtId="3" fontId="45" fillId="5" borderId="1" xfId="0" applyNumberFormat="1" applyFont="1" applyFill="1" applyBorder="1" applyAlignment="1"/>
    <xf numFmtId="3" fontId="7" fillId="7" borderId="1" xfId="0" applyNumberFormat="1" applyFont="1" applyFill="1" applyBorder="1" applyAlignment="1">
      <alignment wrapText="1"/>
    </xf>
    <xf numFmtId="0" fontId="4" fillId="5" borderId="9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9" fontId="11" fillId="2" borderId="17" xfId="1" applyNumberFormat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left" vertical="center" wrapText="1"/>
    </xf>
    <xf numFmtId="3" fontId="12" fillId="0" borderId="18" xfId="1" applyNumberFormat="1" applyFont="1" applyFill="1" applyBorder="1" applyAlignment="1">
      <alignment horizontal="center" vertical="center"/>
    </xf>
    <xf numFmtId="3" fontId="12" fillId="0" borderId="18" xfId="1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70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4" borderId="4" xfId="1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46" xfId="0" applyNumberFormat="1" applyFont="1" applyBorder="1" applyAlignment="1">
      <alignment horizontal="center" vertical="center" wrapText="1"/>
    </xf>
    <xf numFmtId="4" fontId="44" fillId="5" borderId="32" xfId="0" applyNumberFormat="1" applyFont="1" applyFill="1" applyBorder="1"/>
    <xf numFmtId="4" fontId="44" fillId="5" borderId="31" xfId="0" applyNumberFormat="1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3" fontId="38" fillId="9" borderId="103" xfId="0" applyNumberFormat="1" applyFont="1" applyFill="1" applyBorder="1" applyAlignment="1" applyProtection="1">
      <alignment horizontal="center" vertical="center"/>
    </xf>
    <xf numFmtId="3" fontId="38" fillId="9" borderId="104" xfId="0" applyNumberFormat="1" applyFont="1" applyFill="1" applyBorder="1" applyAlignment="1" applyProtection="1">
      <alignment horizontal="center" vertical="center"/>
    </xf>
    <xf numFmtId="3" fontId="38" fillId="9" borderId="105" xfId="0" applyNumberFormat="1" applyFont="1" applyFill="1" applyBorder="1" applyAlignment="1" applyProtection="1">
      <alignment horizontal="center" vertical="center"/>
    </xf>
    <xf numFmtId="0" fontId="36" fillId="8" borderId="92" xfId="0" applyNumberFormat="1" applyFont="1" applyFill="1" applyBorder="1" applyAlignment="1" applyProtection="1">
      <alignment horizontal="center" vertical="center" wrapText="1"/>
    </xf>
    <xf numFmtId="164" fontId="38" fillId="9" borderId="100" xfId="0" applyNumberFormat="1" applyFont="1" applyFill="1" applyBorder="1" applyAlignment="1" applyProtection="1">
      <alignment horizontal="center" vertical="center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1" xfId="0" applyNumberFormat="1" applyFont="1" applyFill="1" applyBorder="1" applyAlignment="1" applyProtection="1">
      <alignment horizontal="center" vertical="center"/>
    </xf>
    <xf numFmtId="4" fontId="42" fillId="0" borderId="10" xfId="0" applyNumberFormat="1" applyFont="1" applyBorder="1"/>
    <xf numFmtId="4" fontId="42" fillId="0" borderId="11" xfId="0" applyNumberFormat="1" applyFont="1" applyBorder="1"/>
    <xf numFmtId="0" fontId="28" fillId="0" borderId="22" xfId="0" applyFont="1" applyFill="1" applyBorder="1"/>
    <xf numFmtId="0" fontId="28" fillId="0" borderId="22" xfId="0" applyFont="1" applyBorder="1"/>
    <xf numFmtId="0" fontId="42" fillId="4" borderId="68" xfId="0" applyFont="1" applyFill="1" applyBorder="1"/>
    <xf numFmtId="49" fontId="42" fillId="0" borderId="36" xfId="0" applyNumberFormat="1" applyFont="1" applyBorder="1" applyAlignment="1">
      <alignment horizontal="center" vertical="center"/>
    </xf>
    <xf numFmtId="49" fontId="42" fillId="0" borderId="66" xfId="0" applyNumberFormat="1" applyFont="1" applyBorder="1" applyAlignment="1">
      <alignment horizontal="center" vertical="center"/>
    </xf>
    <xf numFmtId="49" fontId="42" fillId="5" borderId="67" xfId="0" applyNumberFormat="1" applyFont="1" applyFill="1" applyBorder="1" applyAlignment="1">
      <alignment horizontal="center" vertical="center"/>
    </xf>
    <xf numFmtId="4" fontId="44" fillId="0" borderId="18" xfId="0" applyNumberFormat="1" applyFont="1" applyBorder="1"/>
    <xf numFmtId="4" fontId="44" fillId="4" borderId="1" xfId="0" applyNumberFormat="1" applyFont="1" applyFill="1" applyBorder="1"/>
    <xf numFmtId="4" fontId="44" fillId="5" borderId="1" xfId="0" applyNumberFormat="1" applyFont="1" applyFill="1" applyBorder="1"/>
    <xf numFmtId="3" fontId="38" fillId="8" borderId="96" xfId="0" applyNumberFormat="1" applyFont="1" applyFill="1" applyBorder="1" applyAlignment="1" applyProtection="1"/>
    <xf numFmtId="3" fontId="38" fillId="8" borderId="118" xfId="0" applyNumberFormat="1" applyFont="1" applyFill="1" applyBorder="1" applyAlignment="1" applyProtection="1"/>
    <xf numFmtId="0" fontId="38" fillId="9" borderId="122" xfId="0" applyNumberFormat="1" applyFont="1" applyFill="1" applyBorder="1" applyAlignment="1" applyProtection="1">
      <alignment horizontal="center" vertical="center"/>
    </xf>
    <xf numFmtId="0" fontId="38" fillId="9" borderId="125" xfId="0" applyNumberFormat="1" applyFont="1" applyFill="1" applyBorder="1" applyAlignment="1" applyProtection="1">
      <alignment horizontal="center" vertical="center"/>
    </xf>
    <xf numFmtId="3" fontId="38" fillId="9" borderId="126" xfId="0" applyNumberFormat="1" applyFont="1" applyFill="1" applyBorder="1" applyAlignment="1" applyProtection="1">
      <alignment horizontal="center" vertical="center"/>
    </xf>
    <xf numFmtId="0" fontId="38" fillId="9" borderId="127" xfId="0" applyNumberFormat="1" applyFont="1" applyFill="1" applyBorder="1" applyAlignment="1" applyProtection="1">
      <alignment horizontal="center" vertical="center"/>
    </xf>
    <xf numFmtId="3" fontId="38" fillId="9" borderId="128" xfId="0" applyNumberFormat="1" applyFont="1" applyFill="1" applyBorder="1" applyAlignment="1" applyProtection="1">
      <alignment horizontal="center" vertical="center"/>
    </xf>
    <xf numFmtId="3" fontId="38" fillId="9" borderId="86" xfId="0" applyNumberFormat="1" applyFont="1" applyFill="1" applyBorder="1" applyAlignment="1" applyProtection="1">
      <alignment horizontal="center" vertical="center"/>
    </xf>
    <xf numFmtId="3" fontId="38" fillId="9" borderId="23" xfId="0" applyNumberFormat="1" applyFont="1" applyFill="1" applyBorder="1" applyAlignment="1" applyProtection="1">
      <alignment horizontal="center" vertical="center"/>
    </xf>
    <xf numFmtId="3" fontId="38" fillId="9" borderId="70" xfId="0" applyNumberFormat="1" applyFont="1" applyFill="1" applyBorder="1" applyAlignment="1" applyProtection="1">
      <alignment horizontal="center" vertical="center"/>
    </xf>
    <xf numFmtId="3" fontId="38" fillId="9" borderId="15" xfId="0" applyNumberFormat="1" applyFont="1" applyFill="1" applyBorder="1" applyAlignment="1" applyProtection="1">
      <alignment horizontal="center" vertical="center"/>
    </xf>
    <xf numFmtId="3" fontId="38" fillId="9" borderId="37" xfId="0" applyNumberFormat="1" applyFont="1" applyFill="1" applyBorder="1" applyAlignment="1" applyProtection="1">
      <alignment horizontal="center" vertical="center"/>
    </xf>
    <xf numFmtId="3" fontId="38" fillId="9" borderId="11" xfId="0" applyNumberFormat="1" applyFont="1" applyFill="1" applyBorder="1" applyAlignment="1" applyProtection="1">
      <alignment horizontal="center" vertical="center"/>
    </xf>
    <xf numFmtId="4" fontId="38" fillId="5" borderId="132" xfId="0" applyNumberFormat="1" applyFont="1" applyFill="1" applyBorder="1" applyAlignment="1" applyProtection="1">
      <alignment horizontal="center" vertical="center"/>
    </xf>
    <xf numFmtId="0" fontId="36" fillId="8" borderId="133" xfId="0" applyNumberFormat="1" applyFont="1" applyFill="1" applyBorder="1" applyAlignment="1" applyProtection="1">
      <alignment horizontal="center" vertical="center" wrapText="1"/>
    </xf>
    <xf numFmtId="4" fontId="38" fillId="8" borderId="96" xfId="0" applyNumberFormat="1" applyFont="1" applyFill="1" applyBorder="1" applyAlignment="1" applyProtection="1">
      <alignment horizontal="center" vertical="center"/>
    </xf>
    <xf numFmtId="0" fontId="38" fillId="9" borderId="134" xfId="0" applyNumberFormat="1" applyFont="1" applyFill="1" applyBorder="1" applyAlignment="1" applyProtection="1"/>
    <xf numFmtId="3" fontId="38" fillId="9" borderId="135" xfId="0" applyNumberFormat="1" applyFont="1" applyFill="1" applyBorder="1" applyAlignment="1" applyProtection="1">
      <alignment horizontal="center" vertical="center"/>
    </xf>
    <xf numFmtId="3" fontId="38" fillId="9" borderId="136" xfId="0" applyNumberFormat="1" applyFont="1" applyFill="1" applyBorder="1" applyAlignment="1" applyProtection="1">
      <alignment horizontal="center" vertical="center"/>
    </xf>
    <xf numFmtId="0" fontId="38" fillId="9" borderId="137" xfId="0" applyNumberFormat="1" applyFont="1" applyFill="1" applyBorder="1" applyAlignment="1" applyProtection="1"/>
    <xf numFmtId="0" fontId="38" fillId="5" borderId="137" xfId="0" applyNumberFormat="1" applyFont="1" applyFill="1" applyBorder="1" applyAlignment="1" applyProtection="1"/>
    <xf numFmtId="4" fontId="38" fillId="5" borderId="99" xfId="0" applyNumberFormat="1" applyFont="1" applyFill="1" applyBorder="1" applyAlignment="1" applyProtection="1">
      <alignment horizontal="center" vertical="center"/>
    </xf>
    <xf numFmtId="0" fontId="38" fillId="5" borderId="124" xfId="0" applyNumberFormat="1" applyFont="1" applyFill="1" applyBorder="1" applyAlignment="1" applyProtection="1"/>
    <xf numFmtId="0" fontId="38" fillId="9" borderId="138" xfId="0" applyNumberFormat="1" applyFont="1" applyFill="1" applyBorder="1" applyAlignment="1" applyProtection="1"/>
    <xf numFmtId="0" fontId="38" fillId="9" borderId="139" xfId="0" applyNumberFormat="1" applyFont="1" applyFill="1" applyBorder="1" applyAlignment="1" applyProtection="1"/>
    <xf numFmtId="0" fontId="38" fillId="5" borderId="140" xfId="0" applyNumberFormat="1" applyFont="1" applyFill="1" applyBorder="1" applyAlignment="1" applyProtection="1"/>
    <xf numFmtId="0" fontId="38" fillId="9" borderId="123" xfId="0" applyNumberFormat="1" applyFont="1" applyFill="1" applyBorder="1" applyAlignment="1" applyProtection="1"/>
    <xf numFmtId="3" fontId="38" fillId="5" borderId="6" xfId="0" applyNumberFormat="1" applyFont="1" applyFill="1" applyBorder="1" applyAlignment="1" applyProtection="1">
      <alignment horizontal="center" vertical="center"/>
    </xf>
    <xf numFmtId="0" fontId="38" fillId="5" borderId="141" xfId="0" applyNumberFormat="1" applyFont="1" applyFill="1" applyBorder="1" applyAlignment="1" applyProtection="1"/>
    <xf numFmtId="4" fontId="38" fillId="5" borderId="142" xfId="0" applyNumberFormat="1" applyFont="1" applyFill="1" applyBorder="1" applyAlignment="1" applyProtection="1">
      <alignment horizontal="center" vertical="center"/>
    </xf>
    <xf numFmtId="4" fontId="38" fillId="5" borderId="143" xfId="0" applyNumberFormat="1" applyFont="1" applyFill="1" applyBorder="1" applyAlignment="1" applyProtection="1">
      <alignment horizontal="center" vertical="center"/>
    </xf>
    <xf numFmtId="3" fontId="12" fillId="0" borderId="10" xfId="1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6" xfId="0" applyFont="1" applyBorder="1"/>
    <xf numFmtId="3" fontId="16" fillId="0" borderId="0" xfId="0" applyNumberFormat="1" applyFont="1" applyBorder="1"/>
    <xf numFmtId="3" fontId="7" fillId="5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0" xfId="0" applyNumberFormat="1" applyFont="1" applyAlignment="1"/>
    <xf numFmtId="4" fontId="44" fillId="0" borderId="1" xfId="0" applyNumberFormat="1" applyFont="1" applyFill="1" applyBorder="1"/>
    <xf numFmtId="3" fontId="45" fillId="5" borderId="22" xfId="0" applyNumberFormat="1" applyFont="1" applyFill="1" applyBorder="1" applyAlignment="1"/>
    <xf numFmtId="3" fontId="2" fillId="0" borderId="24" xfId="0" applyNumberFormat="1" applyFont="1" applyBorder="1" applyAlignment="1"/>
    <xf numFmtId="3" fontId="2" fillId="0" borderId="22" xfId="0" applyNumberFormat="1" applyFont="1" applyBorder="1" applyAlignment="1"/>
    <xf numFmtId="3" fontId="2" fillId="5" borderId="22" xfId="0" applyNumberFormat="1" applyFont="1" applyFill="1" applyBorder="1" applyAlignment="1"/>
    <xf numFmtId="3" fontId="2" fillId="0" borderId="91" xfId="0" applyNumberFormat="1" applyFont="1" applyBorder="1" applyAlignment="1"/>
    <xf numFmtId="3" fontId="2" fillId="0" borderId="73" xfId="0" applyNumberFormat="1" applyFont="1" applyBorder="1" applyAlignment="1"/>
    <xf numFmtId="3" fontId="2" fillId="5" borderId="91" xfId="0" applyNumberFormat="1" applyFont="1" applyFill="1" applyBorder="1" applyAlignment="1"/>
    <xf numFmtId="3" fontId="7" fillId="5" borderId="22" xfId="0" applyNumberFormat="1" applyFont="1" applyFill="1" applyBorder="1" applyAlignment="1">
      <alignment wrapText="1"/>
    </xf>
    <xf numFmtId="3" fontId="11" fillId="0" borderId="0" xfId="0" applyNumberFormat="1" applyFont="1" applyBorder="1"/>
    <xf numFmtId="4" fontId="7" fillId="0" borderId="144" xfId="0" applyNumberFormat="1" applyFont="1" applyFill="1" applyBorder="1" applyAlignment="1">
      <alignment horizontal="center" vertical="center"/>
    </xf>
    <xf numFmtId="4" fontId="7" fillId="0" borderId="66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4" fontId="7" fillId="0" borderId="106" xfId="0" applyNumberFormat="1" applyFont="1" applyFill="1" applyBorder="1" applyAlignment="1">
      <alignment horizontal="center" vertical="center"/>
    </xf>
    <xf numFmtId="3" fontId="7" fillId="0" borderId="63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9" fontId="7" fillId="5" borderId="86" xfId="0" applyNumberFormat="1" applyFont="1" applyFill="1" applyBorder="1" applyAlignment="1">
      <alignment horizontal="center" vertical="center"/>
    </xf>
    <xf numFmtId="9" fontId="7" fillId="5" borderId="70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0" fontId="33" fillId="5" borderId="2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3" fontId="7" fillId="5" borderId="48" xfId="0" applyNumberFormat="1" applyFont="1" applyFill="1" applyBorder="1" applyAlignment="1">
      <alignment horizontal="center" vertical="center"/>
    </xf>
    <xf numFmtId="3" fontId="2" fillId="5" borderId="38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3" fontId="2" fillId="5" borderId="39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3" fontId="7" fillId="5" borderId="43" xfId="0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9" fontId="7" fillId="5" borderId="45" xfId="0" applyNumberFormat="1" applyFont="1" applyFill="1" applyBorder="1" applyAlignment="1">
      <alignment horizontal="center" vertical="center"/>
    </xf>
    <xf numFmtId="9" fontId="13" fillId="0" borderId="86" xfId="0" applyNumberFormat="1" applyFont="1" applyFill="1" applyBorder="1" applyAlignment="1">
      <alignment horizontal="center" vertical="center"/>
    </xf>
    <xf numFmtId="9" fontId="13" fillId="0" borderId="70" xfId="0" applyNumberFormat="1" applyFont="1" applyFill="1" applyBorder="1" applyAlignment="1">
      <alignment horizontal="center" vertical="center"/>
    </xf>
    <xf numFmtId="9" fontId="13" fillId="0" borderId="86" xfId="0" applyNumberFormat="1" applyFont="1" applyBorder="1" applyAlignment="1">
      <alignment horizontal="center" vertical="center"/>
    </xf>
    <xf numFmtId="9" fontId="13" fillId="0" borderId="70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28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89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9" fontId="7" fillId="5" borderId="46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wrapText="1"/>
    </xf>
    <xf numFmtId="3" fontId="7" fillId="5" borderId="4" xfId="0" applyNumberFormat="1" applyFont="1" applyFill="1" applyBorder="1" applyAlignment="1">
      <alignment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3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/>
    <xf numFmtId="3" fontId="2" fillId="5" borderId="4" xfId="0" applyNumberFormat="1" applyFont="1" applyFill="1" applyBorder="1" applyAlignment="1"/>
    <xf numFmtId="3" fontId="2" fillId="5" borderId="91" xfId="0" applyNumberFormat="1" applyFont="1" applyFill="1" applyBorder="1" applyAlignment="1"/>
    <xf numFmtId="3" fontId="2" fillId="5" borderId="65" xfId="0" applyNumberFormat="1" applyFont="1" applyFill="1" applyBorder="1" applyAlignment="1"/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27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3" fontId="5" fillId="0" borderId="75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9" fontId="13" fillId="0" borderId="48" xfId="2" applyFont="1" applyBorder="1" applyAlignment="1">
      <alignment horizontal="center" vertical="center"/>
    </xf>
    <xf numFmtId="9" fontId="13" fillId="0" borderId="49" xfId="2" applyFont="1" applyBorder="1" applyAlignment="1">
      <alignment horizontal="center" vertical="center"/>
    </xf>
    <xf numFmtId="9" fontId="13" fillId="0" borderId="16" xfId="2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vertical="center" wrapText="1"/>
    </xf>
    <xf numFmtId="4" fontId="13" fillId="0" borderId="37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5" borderId="7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14" fontId="13" fillId="0" borderId="48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6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3" fontId="38" fillId="9" borderId="104" xfId="0" applyNumberFormat="1" applyFont="1" applyFill="1" applyBorder="1" applyAlignment="1" applyProtection="1">
      <alignment horizontal="center" vertical="center"/>
    </xf>
    <xf numFmtId="3" fontId="38" fillId="9" borderId="131" xfId="0" applyNumberFormat="1" applyFont="1" applyFill="1" applyBorder="1" applyAlignment="1" applyProtection="1">
      <alignment horizontal="center" vertical="center"/>
    </xf>
    <xf numFmtId="0" fontId="38" fillId="9" borderId="122" xfId="0" applyNumberFormat="1" applyFont="1" applyFill="1" applyBorder="1" applyAlignment="1" applyProtection="1">
      <alignment horizontal="center" vertical="center"/>
    </xf>
    <xf numFmtId="0" fontId="38" fillId="9" borderId="129" xfId="0" applyNumberFormat="1" applyFont="1" applyFill="1" applyBorder="1" applyAlignment="1" applyProtection="1">
      <alignment horizontal="center" vertical="center"/>
    </xf>
    <xf numFmtId="0" fontId="38" fillId="9" borderId="100" xfId="0" applyNumberFormat="1" applyFont="1" applyFill="1" applyBorder="1" applyAlignment="1" applyProtection="1">
      <alignment horizontal="left" vertical="center" wrapText="1"/>
    </xf>
    <xf numFmtId="0" fontId="38" fillId="9" borderId="130" xfId="0" applyNumberFormat="1" applyFont="1" applyFill="1" applyBorder="1" applyAlignment="1" applyProtection="1">
      <alignment horizontal="left" vertical="center" wrapText="1"/>
    </xf>
    <xf numFmtId="164" fontId="38" fillId="9" borderId="100" xfId="0" applyNumberFormat="1" applyFont="1" applyFill="1" applyBorder="1" applyAlignment="1" applyProtection="1">
      <alignment horizontal="center" vertical="center"/>
    </xf>
    <xf numFmtId="164" fontId="38" fillId="9" borderId="130" xfId="0" applyNumberFormat="1" applyFont="1" applyFill="1" applyBorder="1" applyAlignment="1" applyProtection="1">
      <alignment horizontal="center" vertical="center"/>
    </xf>
    <xf numFmtId="3" fontId="38" fillId="9" borderId="100" xfId="0" applyNumberFormat="1" applyFont="1" applyFill="1" applyBorder="1" applyAlignment="1" applyProtection="1">
      <alignment horizontal="center" vertical="center"/>
    </xf>
    <xf numFmtId="3" fontId="38" fillId="9" borderId="130" xfId="0" applyNumberFormat="1" applyFont="1" applyFill="1" applyBorder="1" applyAlignment="1" applyProtection="1">
      <alignment horizontal="center" vertical="center"/>
    </xf>
    <xf numFmtId="3" fontId="38" fillId="9" borderId="6" xfId="0" applyNumberFormat="1" applyFont="1" applyFill="1" applyBorder="1" applyAlignment="1" applyProtection="1">
      <alignment horizontal="center" vertical="center"/>
    </xf>
    <xf numFmtId="0" fontId="38" fillId="9" borderId="123" xfId="0" applyNumberFormat="1" applyFont="1" applyFill="1" applyBorder="1" applyAlignment="1" applyProtection="1">
      <alignment horizontal="center" vertical="center"/>
    </xf>
    <xf numFmtId="0" fontId="38" fillId="9" borderId="101" xfId="0" applyNumberFormat="1" applyFont="1" applyFill="1" applyBorder="1" applyAlignment="1" applyProtection="1">
      <alignment horizontal="left" vertical="center" wrapText="1"/>
    </xf>
    <xf numFmtId="164" fontId="38" fillId="9" borderId="101" xfId="0" applyNumberFormat="1" applyFont="1" applyFill="1" applyBorder="1" applyAlignment="1" applyProtection="1">
      <alignment horizontal="center" vertical="center"/>
    </xf>
    <xf numFmtId="3" fontId="38" fillId="9" borderId="113" xfId="0" applyNumberFormat="1" applyFont="1" applyFill="1" applyBorder="1" applyAlignment="1" applyProtection="1">
      <alignment horizontal="center" vertical="center"/>
    </xf>
    <xf numFmtId="3" fontId="38" fillId="9" borderId="114" xfId="0" applyNumberFormat="1" applyFont="1" applyFill="1" applyBorder="1" applyAlignment="1" applyProtection="1">
      <alignment horizontal="center" vertical="center"/>
    </xf>
    <xf numFmtId="0" fontId="38" fillId="9" borderId="97" xfId="0" applyNumberFormat="1" applyFont="1" applyFill="1" applyBorder="1" applyAlignment="1" applyProtection="1">
      <alignment horizontal="left" vertical="center"/>
    </xf>
    <xf numFmtId="0" fontId="38" fillId="9" borderId="100" xfId="0" applyNumberFormat="1" applyFont="1" applyFill="1" applyBorder="1" applyAlignment="1" applyProtection="1">
      <alignment horizontal="left" vertical="center"/>
    </xf>
    <xf numFmtId="3" fontId="38" fillId="9" borderId="121" xfId="0" applyNumberFormat="1" applyFont="1" applyFill="1" applyBorder="1" applyAlignment="1" applyProtection="1">
      <alignment horizontal="center" vertical="center"/>
    </xf>
    <xf numFmtId="3" fontId="38" fillId="9" borderId="105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2" xfId="0" applyNumberFormat="1" applyFont="1" applyFill="1" applyBorder="1" applyAlignment="1" applyProtection="1">
      <alignment horizontal="center" vertical="center" wrapText="1"/>
    </xf>
    <xf numFmtId="0" fontId="36" fillId="8" borderId="115" xfId="0" applyNumberFormat="1" applyFont="1" applyFill="1" applyBorder="1" applyAlignment="1" applyProtection="1">
      <alignment horizontal="center" vertical="center" wrapText="1"/>
    </xf>
    <xf numFmtId="0" fontId="36" fillId="8" borderId="93" xfId="0" applyNumberFormat="1" applyFont="1" applyFill="1" applyBorder="1" applyAlignment="1" applyProtection="1">
      <alignment horizontal="center" vertical="center"/>
    </xf>
    <xf numFmtId="0" fontId="36" fillId="8" borderId="94" xfId="0" applyNumberFormat="1" applyFont="1" applyFill="1" applyBorder="1" applyAlignment="1" applyProtection="1">
      <alignment vertical="center"/>
    </xf>
    <xf numFmtId="0" fontId="36" fillId="8" borderId="95" xfId="0" applyNumberFormat="1" applyFont="1" applyFill="1" applyBorder="1" applyAlignment="1" applyProtection="1">
      <alignment vertical="center"/>
    </xf>
    <xf numFmtId="0" fontId="38" fillId="9" borderId="119" xfId="0" applyNumberFormat="1" applyFont="1" applyFill="1" applyBorder="1" applyAlignment="1" applyProtection="1">
      <alignment horizontal="center" vertical="center"/>
    </xf>
    <xf numFmtId="0" fontId="38" fillId="9" borderId="120" xfId="0" applyNumberFormat="1" applyFont="1" applyFill="1" applyBorder="1" applyAlignment="1" applyProtection="1">
      <alignment horizontal="left" vertical="center"/>
    </xf>
    <xf numFmtId="0" fontId="38" fillId="9" borderId="101" xfId="0" applyNumberFormat="1" applyFont="1" applyFill="1" applyBorder="1" applyAlignment="1" applyProtection="1">
      <alignment horizontal="left" vertical="center"/>
    </xf>
    <xf numFmtId="164" fontId="38" fillId="9" borderId="120" xfId="0" applyNumberFormat="1" applyFont="1" applyFill="1" applyBorder="1" applyAlignment="1" applyProtection="1">
      <alignment horizontal="center" vertical="center"/>
    </xf>
    <xf numFmtId="3" fontId="38" fillId="9" borderId="120" xfId="0" applyNumberFormat="1" applyFont="1" applyFill="1" applyBorder="1" applyAlignment="1" applyProtection="1">
      <alignment horizontal="center" vertical="center"/>
    </xf>
    <xf numFmtId="3" fontId="38" fillId="9" borderId="101" xfId="0" applyNumberFormat="1" applyFont="1" applyFill="1" applyBorder="1" applyAlignment="1" applyProtection="1">
      <alignment horizontal="center" vertical="center"/>
    </xf>
    <xf numFmtId="0" fontId="38" fillId="9" borderId="108" xfId="0" applyNumberFormat="1" applyFont="1" applyFill="1" applyBorder="1" applyAlignment="1" applyProtection="1">
      <alignment horizontal="left" vertical="center"/>
    </xf>
    <xf numFmtId="0" fontId="38" fillId="9" borderId="111" xfId="0" applyNumberFormat="1" applyFont="1" applyFill="1" applyBorder="1" applyAlignment="1" applyProtection="1">
      <alignment horizontal="left" vertical="center"/>
    </xf>
    <xf numFmtId="0" fontId="38" fillId="9" borderId="108" xfId="0" applyNumberFormat="1" applyFont="1" applyFill="1" applyBorder="1" applyAlignment="1" applyProtection="1">
      <alignment horizontal="left" vertical="center" wrapText="1"/>
    </xf>
    <xf numFmtId="0" fontId="38" fillId="9" borderId="111" xfId="0" applyNumberFormat="1" applyFont="1" applyFill="1" applyBorder="1" applyAlignment="1" applyProtection="1">
      <alignment horizontal="left" vertical="center" wrapText="1"/>
    </xf>
    <xf numFmtId="3" fontId="38" fillId="9" borderId="103" xfId="0" applyNumberFormat="1" applyFont="1" applyFill="1" applyBorder="1" applyAlignment="1" applyProtection="1">
      <alignment horizontal="center" vertical="center"/>
    </xf>
    <xf numFmtId="0" fontId="38" fillId="9" borderId="124" xfId="0" applyNumberFormat="1" applyFont="1" applyFill="1" applyBorder="1" applyAlignment="1" applyProtection="1">
      <alignment horizontal="center" vertical="center"/>
    </xf>
    <xf numFmtId="0" fontId="38" fillId="9" borderId="97" xfId="0" applyNumberFormat="1" applyFont="1" applyFill="1" applyBorder="1" applyAlignment="1" applyProtection="1">
      <alignment horizontal="left" vertical="center" wrapText="1"/>
    </xf>
    <xf numFmtId="164" fontId="38" fillId="9" borderId="97" xfId="0" applyNumberFormat="1" applyFont="1" applyFill="1" applyBorder="1" applyAlignment="1" applyProtection="1">
      <alignment horizontal="center" vertical="center"/>
    </xf>
    <xf numFmtId="3" fontId="38" fillId="9" borderId="97" xfId="0" applyNumberFormat="1" applyFont="1" applyFill="1" applyBorder="1" applyAlignment="1" applyProtection="1">
      <alignment horizontal="center" vertical="center"/>
    </xf>
    <xf numFmtId="0" fontId="38" fillId="9" borderId="2" xfId="0" applyNumberFormat="1" applyFont="1" applyFill="1" applyBorder="1" applyAlignment="1" applyProtection="1">
      <alignment horizontal="center" vertical="center"/>
    </xf>
    <xf numFmtId="0" fontId="38" fillId="9" borderId="1" xfId="0" applyNumberFormat="1" applyFont="1" applyFill="1" applyBorder="1" applyAlignment="1" applyProtection="1">
      <alignment horizontal="left" vertical="center" wrapText="1"/>
    </xf>
    <xf numFmtId="164" fontId="38" fillId="9" borderId="1" xfId="0" applyNumberFormat="1" applyFont="1" applyFill="1" applyBorder="1" applyAlignment="1" applyProtection="1">
      <alignment horizontal="center" vertical="center"/>
    </xf>
    <xf numFmtId="3" fontId="38" fillId="9" borderId="1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Alignment="1" applyProtection="1">
      <alignment horizontal="center"/>
    </xf>
    <xf numFmtId="3" fontId="38" fillId="9" borderId="108" xfId="0" applyNumberFormat="1" applyFont="1" applyFill="1" applyBorder="1" applyAlignment="1" applyProtection="1">
      <alignment horizontal="center" vertical="center"/>
    </xf>
    <xf numFmtId="3" fontId="38" fillId="9" borderId="111" xfId="0" applyNumberFormat="1" applyFont="1" applyFill="1" applyBorder="1" applyAlignment="1" applyProtection="1">
      <alignment horizontal="center" vertical="center"/>
    </xf>
    <xf numFmtId="3" fontId="38" fillId="9" borderId="108" xfId="0" applyNumberFormat="1" applyFont="1" applyFill="1" applyBorder="1" applyAlignment="1" applyProtection="1">
      <alignment horizontal="center" vertical="center" wrapText="1"/>
    </xf>
    <xf numFmtId="3" fontId="38" fillId="9" borderId="100" xfId="0" applyNumberFormat="1" applyFont="1" applyFill="1" applyBorder="1" applyAlignment="1" applyProtection="1">
      <alignment horizontal="center" vertical="center" wrapText="1"/>
    </xf>
    <xf numFmtId="3" fontId="38" fillId="9" borderId="111" xfId="0" applyNumberFormat="1" applyFont="1" applyFill="1" applyBorder="1" applyAlignment="1" applyProtection="1">
      <alignment horizontal="center" vertical="center" wrapText="1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1" xfId="0" applyNumberFormat="1" applyFont="1" applyFill="1" applyBorder="1" applyAlignment="1" applyProtection="1">
      <alignment horizontal="center" vertical="center"/>
    </xf>
    <xf numFmtId="3" fontId="38" fillId="9" borderId="109" xfId="0" applyNumberFormat="1" applyFont="1" applyFill="1" applyBorder="1" applyAlignment="1" applyProtection="1">
      <alignment horizontal="center" vertical="center"/>
    </xf>
    <xf numFmtId="3" fontId="38" fillId="9" borderId="110" xfId="0" applyNumberFormat="1" applyFont="1" applyFill="1" applyBorder="1" applyAlignment="1" applyProtection="1">
      <alignment horizontal="center" vertical="center"/>
    </xf>
    <xf numFmtId="3" fontId="38" fillId="9" borderId="112" xfId="0" applyNumberFormat="1" applyFont="1" applyFill="1" applyBorder="1" applyAlignment="1" applyProtection="1">
      <alignment horizontal="center" vertical="center"/>
    </xf>
    <xf numFmtId="3" fontId="38" fillId="9" borderId="27" xfId="0" applyNumberFormat="1" applyFont="1" applyFill="1" applyBorder="1" applyAlignment="1" applyProtection="1">
      <alignment horizontal="center" vertical="center"/>
    </xf>
    <xf numFmtId="3" fontId="38" fillId="9" borderId="32" xfId="0" applyNumberFormat="1" applyFont="1" applyFill="1" applyBorder="1" applyAlignment="1" applyProtection="1">
      <alignment horizontal="center" vertical="center"/>
    </xf>
    <xf numFmtId="3" fontId="38" fillId="9" borderId="10" xfId="0" applyNumberFormat="1" applyFont="1" applyFill="1" applyBorder="1" applyAlignment="1" applyProtection="1">
      <alignment horizontal="center" vertical="center"/>
    </xf>
    <xf numFmtId="0" fontId="40" fillId="8" borderId="116" xfId="0" applyNumberFormat="1" applyFont="1" applyFill="1" applyBorder="1" applyAlignment="1" applyProtection="1">
      <alignment horizontal="center" vertical="center"/>
    </xf>
    <xf numFmtId="0" fontId="40" fillId="8" borderId="89" xfId="0" applyNumberFormat="1" applyFont="1" applyFill="1" applyBorder="1" applyAlignment="1" applyProtection="1">
      <alignment horizontal="center" vertical="center"/>
    </xf>
    <xf numFmtId="0" fontId="40" fillId="8" borderId="117" xfId="0" applyNumberFormat="1" applyFont="1" applyFill="1" applyBorder="1" applyAlignment="1" applyProtection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</cellXfs>
  <cellStyles count="3">
    <cellStyle name="Normal 2" xfId="1"/>
    <cellStyle name="Normalan" xfId="0" builtinId="0"/>
    <cellStyle name="Procena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8"/>
  <sheetViews>
    <sheetView showGridLines="0" topLeftCell="B1" workbookViewId="0">
      <selection activeCell="I6" sqref="I6:I7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8" customWidth="1"/>
    <col min="9" max="9" width="16.5703125" style="151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232"/>
      <c r="H1" s="163"/>
      <c r="I1" s="163" t="s">
        <v>673</v>
      </c>
      <c r="J1" s="233"/>
      <c r="K1" s="233"/>
    </row>
    <row r="2" spans="1:11" ht="20.25" customHeight="1" x14ac:dyDescent="0.25">
      <c r="B2" s="584" t="s">
        <v>581</v>
      </c>
      <c r="C2" s="584"/>
      <c r="D2" s="584"/>
      <c r="E2" s="584"/>
      <c r="F2" s="584"/>
      <c r="G2" s="584"/>
      <c r="H2" s="584"/>
      <c r="I2" s="584"/>
    </row>
    <row r="3" spans="1:11" ht="19.5" customHeight="1" x14ac:dyDescent="0.25">
      <c r="B3" s="584" t="s">
        <v>801</v>
      </c>
      <c r="C3" s="584"/>
      <c r="D3" s="584"/>
      <c r="E3" s="584"/>
      <c r="F3" s="584"/>
      <c r="G3" s="584"/>
      <c r="H3" s="584"/>
      <c r="I3" s="584"/>
    </row>
    <row r="4" spans="1:11" ht="12" customHeight="1" x14ac:dyDescent="0.25">
      <c r="B4" s="234"/>
      <c r="C4" s="234"/>
      <c r="D4" s="234"/>
      <c r="E4" s="234"/>
      <c r="F4" s="234"/>
      <c r="G4" s="151"/>
      <c r="H4" s="152"/>
      <c r="I4" s="152"/>
    </row>
    <row r="5" spans="1:11" ht="12" customHeight="1" thickBot="1" x14ac:dyDescent="0.3">
      <c r="B5" s="121"/>
      <c r="C5" s="121"/>
      <c r="D5" s="121"/>
      <c r="E5" s="234"/>
      <c r="F5" s="234"/>
      <c r="G5" s="151"/>
      <c r="H5" s="152"/>
      <c r="I5" s="152" t="s">
        <v>127</v>
      </c>
    </row>
    <row r="6" spans="1:11" ht="29.25" customHeight="1" x14ac:dyDescent="0.25">
      <c r="B6" s="585" t="s">
        <v>60</v>
      </c>
      <c r="C6" s="593" t="s">
        <v>61</v>
      </c>
      <c r="D6" s="591" t="s">
        <v>83</v>
      </c>
      <c r="E6" s="587" t="s">
        <v>769</v>
      </c>
      <c r="F6" s="589" t="s">
        <v>766</v>
      </c>
      <c r="G6" s="597" t="s">
        <v>802</v>
      </c>
      <c r="H6" s="598"/>
      <c r="I6" s="595" t="s">
        <v>803</v>
      </c>
    </row>
    <row r="7" spans="1:11" ht="24.75" customHeight="1" x14ac:dyDescent="0.25">
      <c r="A7" s="16"/>
      <c r="B7" s="586"/>
      <c r="C7" s="594"/>
      <c r="D7" s="592"/>
      <c r="E7" s="588"/>
      <c r="F7" s="590"/>
      <c r="G7" s="210" t="s">
        <v>67</v>
      </c>
      <c r="H7" s="246" t="s">
        <v>46</v>
      </c>
      <c r="I7" s="596"/>
    </row>
    <row r="8" spans="1:11" ht="16.5" customHeight="1" thickBot="1" x14ac:dyDescent="0.3">
      <c r="A8" s="81"/>
      <c r="B8" s="235">
        <v>1</v>
      </c>
      <c r="C8" s="181">
        <v>2</v>
      </c>
      <c r="D8" s="236">
        <v>3</v>
      </c>
      <c r="E8" s="180">
        <v>4</v>
      </c>
      <c r="F8" s="236">
        <v>5</v>
      </c>
      <c r="G8" s="161">
        <v>6</v>
      </c>
      <c r="H8" s="247">
        <v>7</v>
      </c>
      <c r="I8" s="162">
        <v>8</v>
      </c>
    </row>
    <row r="9" spans="1:11" ht="20.100000000000001" customHeight="1" x14ac:dyDescent="0.25">
      <c r="A9" s="81"/>
      <c r="B9" s="600"/>
      <c r="C9" s="240" t="s">
        <v>582</v>
      </c>
      <c r="D9" s="601">
        <v>1001</v>
      </c>
      <c r="E9" s="602">
        <f>E11+E14+E17+E18+E19+E20+E21</f>
        <v>291970</v>
      </c>
      <c r="F9" s="603">
        <f t="shared" ref="F9" si="0">F11+F14+F17+F18-F19+F20+F21</f>
        <v>313850</v>
      </c>
      <c r="G9" s="605">
        <f>G11+G14+G17+G18-G19+G20+G21</f>
        <v>151400</v>
      </c>
      <c r="H9" s="607">
        <f>H11+H14+H17+H18+H19+H20+H21</f>
        <v>121147</v>
      </c>
      <c r="I9" s="609">
        <f>IFERROR(H9/G9,"  ")</f>
        <v>0.80017833553500661</v>
      </c>
    </row>
    <row r="10" spans="1:11" ht="13.5" customHeight="1" x14ac:dyDescent="0.25">
      <c r="A10" s="81"/>
      <c r="B10" s="579"/>
      <c r="C10" s="241" t="s">
        <v>583</v>
      </c>
      <c r="D10" s="580"/>
      <c r="E10" s="582"/>
      <c r="F10" s="604"/>
      <c r="G10" s="606"/>
      <c r="H10" s="608"/>
      <c r="I10" s="576" t="str">
        <f>IFERROR(H10/G10,"  ")</f>
        <v xml:space="preserve">  </v>
      </c>
    </row>
    <row r="11" spans="1:11" ht="20.100000000000001" customHeight="1" x14ac:dyDescent="0.25">
      <c r="A11" s="81"/>
      <c r="B11" s="237">
        <v>60</v>
      </c>
      <c r="C11" s="174" t="s">
        <v>584</v>
      </c>
      <c r="D11" s="238">
        <v>1002</v>
      </c>
      <c r="E11" s="358">
        <f>E12+E13</f>
        <v>11312</v>
      </c>
      <c r="F11" s="444">
        <f t="shared" ref="F11" si="1">F12+F13</f>
        <v>12100</v>
      </c>
      <c r="G11" s="445">
        <f>G12+G13</f>
        <v>4400</v>
      </c>
      <c r="H11" s="292">
        <f>H12+H13</f>
        <v>5682</v>
      </c>
      <c r="I11" s="353">
        <f>IFERROR(H11/G11,"  ")</f>
        <v>1.2913636363636363</v>
      </c>
    </row>
    <row r="12" spans="1:11" ht="20.100000000000001" customHeight="1" x14ac:dyDescent="0.25">
      <c r="A12" s="81"/>
      <c r="B12" s="237" t="s">
        <v>585</v>
      </c>
      <c r="C12" s="174" t="s">
        <v>586</v>
      </c>
      <c r="D12" s="238">
        <v>1003</v>
      </c>
      <c r="E12" s="358">
        <v>11312</v>
      </c>
      <c r="F12" s="446">
        <v>12100</v>
      </c>
      <c r="G12" s="439">
        <v>4400</v>
      </c>
      <c r="H12" s="352">
        <v>5682</v>
      </c>
      <c r="I12" s="353">
        <f>IFERROR(H12/G12,"  ")</f>
        <v>1.2913636363636363</v>
      </c>
    </row>
    <row r="13" spans="1:11" ht="20.100000000000001" customHeight="1" x14ac:dyDescent="0.25">
      <c r="A13" s="81"/>
      <c r="B13" s="237" t="s">
        <v>587</v>
      </c>
      <c r="C13" s="174" t="s">
        <v>588</v>
      </c>
      <c r="D13" s="238">
        <v>1004</v>
      </c>
      <c r="E13" s="358"/>
      <c r="F13" s="446"/>
      <c r="G13" s="439"/>
      <c r="H13" s="352"/>
      <c r="I13" s="353" t="str">
        <f t="shared" ref="I13:I74" si="2">IFERROR(H13/G13,"  ")</f>
        <v xml:space="preserve">  </v>
      </c>
    </row>
    <row r="14" spans="1:11" ht="20.100000000000001" customHeight="1" x14ac:dyDescent="0.25">
      <c r="A14" s="81"/>
      <c r="B14" s="237">
        <v>61</v>
      </c>
      <c r="C14" s="174" t="s">
        <v>589</v>
      </c>
      <c r="D14" s="238">
        <v>1005</v>
      </c>
      <c r="E14" s="358">
        <f>E15+E16</f>
        <v>276017</v>
      </c>
      <c r="F14" s="446">
        <f t="shared" ref="F14" si="3">F15+F16</f>
        <v>293250</v>
      </c>
      <c r="G14" s="439">
        <f>G15+G16</f>
        <v>145000</v>
      </c>
      <c r="H14" s="439">
        <f>H15+H16</f>
        <v>114124</v>
      </c>
      <c r="I14" s="353">
        <f t="shared" si="2"/>
        <v>0.78706206896551723</v>
      </c>
    </row>
    <row r="15" spans="1:11" ht="20.100000000000001" customHeight="1" x14ac:dyDescent="0.25">
      <c r="A15" s="81"/>
      <c r="B15" s="237" t="s">
        <v>590</v>
      </c>
      <c r="C15" s="174" t="s">
        <v>591</v>
      </c>
      <c r="D15" s="238">
        <v>1006</v>
      </c>
      <c r="E15" s="358">
        <v>276017</v>
      </c>
      <c r="F15" s="446">
        <v>293250</v>
      </c>
      <c r="G15" s="439">
        <v>145000</v>
      </c>
      <c r="H15" s="352">
        <v>114124</v>
      </c>
      <c r="I15" s="353">
        <f t="shared" si="2"/>
        <v>0.78706206896551723</v>
      </c>
    </row>
    <row r="16" spans="1:11" ht="20.100000000000001" customHeight="1" x14ac:dyDescent="0.25">
      <c r="A16" s="81"/>
      <c r="B16" s="237" t="s">
        <v>592</v>
      </c>
      <c r="C16" s="174" t="s">
        <v>593</v>
      </c>
      <c r="D16" s="238">
        <v>1007</v>
      </c>
      <c r="E16" s="358"/>
      <c r="F16" s="446"/>
      <c r="G16" s="439"/>
      <c r="H16" s="352"/>
      <c r="I16" s="353" t="str">
        <f t="shared" si="2"/>
        <v xml:space="preserve">  </v>
      </c>
    </row>
    <row r="17" spans="1:9" ht="20.100000000000001" customHeight="1" x14ac:dyDescent="0.25">
      <c r="A17" s="81"/>
      <c r="B17" s="237">
        <v>62</v>
      </c>
      <c r="C17" s="174" t="s">
        <v>594</v>
      </c>
      <c r="D17" s="238">
        <v>1008</v>
      </c>
      <c r="E17" s="358">
        <v>471</v>
      </c>
      <c r="F17" s="446">
        <v>1500</v>
      </c>
      <c r="G17" s="439">
        <v>0</v>
      </c>
      <c r="H17" s="352">
        <v>0</v>
      </c>
      <c r="I17" s="353" t="str">
        <f t="shared" si="2"/>
        <v xml:space="preserve">  </v>
      </c>
    </row>
    <row r="18" spans="1:9" ht="20.100000000000001" customHeight="1" x14ac:dyDescent="0.25">
      <c r="A18" s="81"/>
      <c r="B18" s="237">
        <v>630</v>
      </c>
      <c r="C18" s="174" t="s">
        <v>595</v>
      </c>
      <c r="D18" s="238">
        <v>1009</v>
      </c>
      <c r="E18" s="358"/>
      <c r="F18" s="446"/>
      <c r="G18" s="439"/>
      <c r="H18" s="352"/>
      <c r="I18" s="353" t="str">
        <f t="shared" si="2"/>
        <v xml:space="preserve">  </v>
      </c>
    </row>
    <row r="19" spans="1:9" ht="20.100000000000001" customHeight="1" x14ac:dyDescent="0.25">
      <c r="A19" s="81"/>
      <c r="B19" s="237">
        <v>631</v>
      </c>
      <c r="C19" s="174" t="s">
        <v>596</v>
      </c>
      <c r="D19" s="238">
        <v>1010</v>
      </c>
      <c r="E19" s="358"/>
      <c r="F19" s="446"/>
      <c r="G19" s="439"/>
      <c r="H19" s="352"/>
      <c r="I19" s="353" t="str">
        <f t="shared" si="2"/>
        <v xml:space="preserve">  </v>
      </c>
    </row>
    <row r="20" spans="1:9" ht="20.100000000000001" customHeight="1" x14ac:dyDescent="0.25">
      <c r="A20" s="81"/>
      <c r="B20" s="237" t="s">
        <v>597</v>
      </c>
      <c r="C20" s="174" t="s">
        <v>598</v>
      </c>
      <c r="D20" s="238">
        <v>1011</v>
      </c>
      <c r="E20" s="358">
        <v>4170</v>
      </c>
      <c r="F20" s="446">
        <v>7000</v>
      </c>
      <c r="G20" s="439">
        <v>2000</v>
      </c>
      <c r="H20" s="352">
        <v>1341</v>
      </c>
      <c r="I20" s="353">
        <f t="shared" si="2"/>
        <v>0.67049999999999998</v>
      </c>
    </row>
    <row r="21" spans="1:9" ht="25.5" customHeight="1" x14ac:dyDescent="0.25">
      <c r="A21" s="81"/>
      <c r="B21" s="237" t="s">
        <v>599</v>
      </c>
      <c r="C21" s="174" t="s">
        <v>600</v>
      </c>
      <c r="D21" s="238">
        <v>1012</v>
      </c>
      <c r="E21" s="358"/>
      <c r="F21" s="446"/>
      <c r="G21" s="439"/>
      <c r="H21" s="352"/>
      <c r="I21" s="353" t="str">
        <f t="shared" si="2"/>
        <v xml:space="preserve">  </v>
      </c>
    </row>
    <row r="22" spans="1:9" ht="20.100000000000001" customHeight="1" x14ac:dyDescent="0.25">
      <c r="A22" s="81"/>
      <c r="B22" s="242"/>
      <c r="C22" s="243" t="s">
        <v>601</v>
      </c>
      <c r="D22" s="244">
        <v>1013</v>
      </c>
      <c r="E22" s="359">
        <f>E23+E24+E25+E29+E30+E31+E32+E33</f>
        <v>281036</v>
      </c>
      <c r="F22" s="453">
        <f t="shared" ref="F22" si="4">F23+F24+F25+F29+F30+F31+F32+F33</f>
        <v>327396</v>
      </c>
      <c r="G22" s="454">
        <f>G23+G24+G25+G29+G30+G31+G32+G33</f>
        <v>150306</v>
      </c>
      <c r="H22" s="354">
        <f t="shared" ref="H22" si="5">H23+H24+H25+H29+H30+H31+H32+H33</f>
        <v>146632</v>
      </c>
      <c r="I22" s="355">
        <f t="shared" si="2"/>
        <v>0.97555653134272746</v>
      </c>
    </row>
    <row r="23" spans="1:9" ht="20.100000000000001" customHeight="1" x14ac:dyDescent="0.25">
      <c r="A23" s="81"/>
      <c r="B23" s="237">
        <v>50</v>
      </c>
      <c r="C23" s="174" t="s">
        <v>602</v>
      </c>
      <c r="D23" s="238">
        <v>1014</v>
      </c>
      <c r="E23" s="358">
        <v>6101</v>
      </c>
      <c r="F23" s="446">
        <v>7500</v>
      </c>
      <c r="G23" s="439">
        <v>2500</v>
      </c>
      <c r="H23" s="352">
        <v>4399</v>
      </c>
      <c r="I23" s="353">
        <f t="shared" si="2"/>
        <v>1.7596000000000001</v>
      </c>
    </row>
    <row r="24" spans="1:9" ht="20.100000000000001" customHeight="1" x14ac:dyDescent="0.25">
      <c r="A24" s="81"/>
      <c r="B24" s="237">
        <v>51</v>
      </c>
      <c r="C24" s="174" t="s">
        <v>603</v>
      </c>
      <c r="D24" s="238">
        <v>1015</v>
      </c>
      <c r="E24" s="358">
        <v>60469</v>
      </c>
      <c r="F24" s="446">
        <v>82115</v>
      </c>
      <c r="G24" s="439">
        <v>30000</v>
      </c>
      <c r="H24" s="352">
        <v>28347</v>
      </c>
      <c r="I24" s="353">
        <f t="shared" si="2"/>
        <v>0.94489999999999996</v>
      </c>
    </row>
    <row r="25" spans="1:9" ht="25.5" customHeight="1" x14ac:dyDescent="0.25">
      <c r="A25" s="81"/>
      <c r="B25" s="237">
        <v>52</v>
      </c>
      <c r="C25" s="174" t="s">
        <v>604</v>
      </c>
      <c r="D25" s="238">
        <v>1016</v>
      </c>
      <c r="E25" s="358">
        <f>E26+E27+E28</f>
        <v>153382</v>
      </c>
      <c r="F25" s="446">
        <f>F26+F27+F28</f>
        <v>179015</v>
      </c>
      <c r="G25" s="439">
        <v>96306</v>
      </c>
      <c r="H25" s="352">
        <f>H26+H27+H28</f>
        <v>87289</v>
      </c>
      <c r="I25" s="353">
        <f t="shared" si="2"/>
        <v>0.90637135796315915</v>
      </c>
    </row>
    <row r="26" spans="1:9" ht="20.100000000000001" customHeight="1" x14ac:dyDescent="0.25">
      <c r="A26" s="81"/>
      <c r="B26" s="237">
        <v>520</v>
      </c>
      <c r="C26" s="174" t="s">
        <v>605</v>
      </c>
      <c r="D26" s="238">
        <v>1017</v>
      </c>
      <c r="E26" s="358">
        <v>104150</v>
      </c>
      <c r="F26" s="446">
        <v>122700</v>
      </c>
      <c r="G26" s="447">
        <v>70503</v>
      </c>
      <c r="H26" s="352">
        <v>60467</v>
      </c>
      <c r="I26" s="353">
        <f t="shared" si="2"/>
        <v>0.85765144745613664</v>
      </c>
    </row>
    <row r="27" spans="1:9" ht="20.100000000000001" customHeight="1" x14ac:dyDescent="0.25">
      <c r="A27" s="81"/>
      <c r="B27" s="237">
        <v>521</v>
      </c>
      <c r="C27" s="174" t="s">
        <v>606</v>
      </c>
      <c r="D27" s="238">
        <v>1018</v>
      </c>
      <c r="E27" s="358">
        <v>17080</v>
      </c>
      <c r="F27" s="446">
        <v>19800</v>
      </c>
      <c r="G27" s="447">
        <v>9803</v>
      </c>
      <c r="H27" s="352">
        <v>9194</v>
      </c>
      <c r="I27" s="353">
        <f t="shared" si="2"/>
        <v>0.93787616035907373</v>
      </c>
    </row>
    <row r="28" spans="1:9" ht="20.100000000000001" customHeight="1" x14ac:dyDescent="0.25">
      <c r="A28" s="81"/>
      <c r="B28" s="237" t="s">
        <v>607</v>
      </c>
      <c r="C28" s="174" t="s">
        <v>608</v>
      </c>
      <c r="D28" s="238">
        <v>1019</v>
      </c>
      <c r="E28" s="358">
        <v>32152</v>
      </c>
      <c r="F28" s="446">
        <v>36515</v>
      </c>
      <c r="G28" s="439">
        <v>16000</v>
      </c>
      <c r="H28" s="352">
        <v>17628</v>
      </c>
      <c r="I28" s="353">
        <f t="shared" si="2"/>
        <v>1.10175</v>
      </c>
    </row>
    <row r="29" spans="1:9" ht="20.100000000000001" customHeight="1" x14ac:dyDescent="0.25">
      <c r="A29" s="81"/>
      <c r="B29" s="237">
        <v>540</v>
      </c>
      <c r="C29" s="174" t="s">
        <v>609</v>
      </c>
      <c r="D29" s="238">
        <v>1020</v>
      </c>
      <c r="E29" s="358">
        <v>17755</v>
      </c>
      <c r="F29" s="446">
        <v>18000</v>
      </c>
      <c r="G29" s="439">
        <v>8000</v>
      </c>
      <c r="H29" s="352">
        <v>10703</v>
      </c>
      <c r="I29" s="353">
        <f t="shared" si="2"/>
        <v>1.3378749999999999</v>
      </c>
    </row>
    <row r="30" spans="1:9" ht="25.5" customHeight="1" x14ac:dyDescent="0.25">
      <c r="A30" s="81"/>
      <c r="B30" s="237" t="s">
        <v>610</v>
      </c>
      <c r="C30" s="174" t="s">
        <v>611</v>
      </c>
      <c r="D30" s="238">
        <v>1021</v>
      </c>
      <c r="E30" s="358"/>
      <c r="F30" s="446"/>
      <c r="G30" s="439"/>
      <c r="H30" s="352"/>
      <c r="I30" s="353" t="str">
        <f t="shared" si="2"/>
        <v xml:space="preserve">  </v>
      </c>
    </row>
    <row r="31" spans="1:9" ht="20.100000000000001" customHeight="1" x14ac:dyDescent="0.25">
      <c r="A31" s="81"/>
      <c r="B31" s="237">
        <v>53</v>
      </c>
      <c r="C31" s="174" t="s">
        <v>612</v>
      </c>
      <c r="D31" s="238">
        <v>1022</v>
      </c>
      <c r="E31" s="358">
        <v>8969</v>
      </c>
      <c r="F31" s="446">
        <v>12480</v>
      </c>
      <c r="G31" s="439">
        <v>4500</v>
      </c>
      <c r="H31" s="352">
        <v>6165</v>
      </c>
      <c r="I31" s="353">
        <f t="shared" si="2"/>
        <v>1.37</v>
      </c>
    </row>
    <row r="32" spans="1:9" ht="20.100000000000001" customHeight="1" x14ac:dyDescent="0.25">
      <c r="A32" s="81"/>
      <c r="B32" s="237" t="s">
        <v>613</v>
      </c>
      <c r="C32" s="174" t="s">
        <v>614</v>
      </c>
      <c r="D32" s="238">
        <v>1023</v>
      </c>
      <c r="E32" s="358">
        <v>9528</v>
      </c>
      <c r="F32" s="446">
        <v>1000</v>
      </c>
      <c r="G32" s="439">
        <v>0</v>
      </c>
      <c r="H32" s="352">
        <v>0</v>
      </c>
      <c r="I32" s="353" t="str">
        <f t="shared" si="2"/>
        <v xml:space="preserve">  </v>
      </c>
    </row>
    <row r="33" spans="1:11" ht="20.100000000000001" customHeight="1" x14ac:dyDescent="0.25">
      <c r="A33" s="81"/>
      <c r="B33" s="237">
        <v>55</v>
      </c>
      <c r="C33" s="174" t="s">
        <v>615</v>
      </c>
      <c r="D33" s="238">
        <v>1024</v>
      </c>
      <c r="E33" s="358">
        <v>24832</v>
      </c>
      <c r="F33" s="446">
        <v>27286</v>
      </c>
      <c r="G33" s="439">
        <v>9000</v>
      </c>
      <c r="H33" s="352">
        <v>9729</v>
      </c>
      <c r="I33" s="353">
        <f t="shared" si="2"/>
        <v>1.081</v>
      </c>
      <c r="K33" s="290"/>
    </row>
    <row r="34" spans="1:11" ht="20.100000000000001" customHeight="1" x14ac:dyDescent="0.25">
      <c r="A34" s="81"/>
      <c r="B34" s="242"/>
      <c r="C34" s="243" t="s">
        <v>616</v>
      </c>
      <c r="D34" s="244">
        <v>1025</v>
      </c>
      <c r="E34" s="359">
        <f>E9-E22</f>
        <v>10934</v>
      </c>
      <c r="F34" s="453"/>
      <c r="G34" s="454">
        <f>G9-G22</f>
        <v>1094</v>
      </c>
      <c r="H34" s="436"/>
      <c r="I34" s="355">
        <f t="shared" si="2"/>
        <v>0</v>
      </c>
    </row>
    <row r="35" spans="1:11" ht="20.100000000000001" customHeight="1" x14ac:dyDescent="0.25">
      <c r="A35" s="81"/>
      <c r="B35" s="242"/>
      <c r="C35" s="243" t="s">
        <v>617</v>
      </c>
      <c r="D35" s="244">
        <v>1026</v>
      </c>
      <c r="E35" s="359"/>
      <c r="F35" s="453">
        <f t="shared" ref="F35" si="6">F22-F9</f>
        <v>13546</v>
      </c>
      <c r="G35" s="454"/>
      <c r="H35" s="436">
        <f>H22-H9</f>
        <v>25485</v>
      </c>
      <c r="I35" s="355" t="str">
        <f t="shared" si="2"/>
        <v xml:space="preserve">  </v>
      </c>
    </row>
    <row r="36" spans="1:11" ht="20.100000000000001" customHeight="1" x14ac:dyDescent="0.25">
      <c r="A36" s="81"/>
      <c r="B36" s="579"/>
      <c r="C36" s="245" t="s">
        <v>618</v>
      </c>
      <c r="D36" s="580">
        <v>1027</v>
      </c>
      <c r="E36" s="581">
        <f>E38+E39+E40+E41</f>
        <v>4170</v>
      </c>
      <c r="F36" s="577">
        <f t="shared" ref="F36" si="7">F38+F39+F40+F41</f>
        <v>4800</v>
      </c>
      <c r="G36" s="572">
        <f>G38+G39+G40+G41</f>
        <v>2000</v>
      </c>
      <c r="H36" s="574">
        <f t="shared" ref="H36" si="8">H38+H39+H40+H41</f>
        <v>2329</v>
      </c>
      <c r="I36" s="575">
        <f t="shared" si="2"/>
        <v>1.1645000000000001</v>
      </c>
    </row>
    <row r="37" spans="1:11" ht="14.25" customHeight="1" x14ac:dyDescent="0.25">
      <c r="A37" s="81"/>
      <c r="B37" s="579"/>
      <c r="C37" s="241" t="s">
        <v>619</v>
      </c>
      <c r="D37" s="580"/>
      <c r="E37" s="582"/>
      <c r="F37" s="578"/>
      <c r="G37" s="573"/>
      <c r="H37" s="574"/>
      <c r="I37" s="576" t="str">
        <f t="shared" si="2"/>
        <v xml:space="preserve">  </v>
      </c>
    </row>
    <row r="38" spans="1:11" ht="24" customHeight="1" x14ac:dyDescent="0.25">
      <c r="A38" s="81"/>
      <c r="B38" s="237" t="s">
        <v>620</v>
      </c>
      <c r="C38" s="174" t="s">
        <v>621</v>
      </c>
      <c r="D38" s="238">
        <v>1028</v>
      </c>
      <c r="E38" s="358"/>
      <c r="F38" s="446"/>
      <c r="G38" s="439"/>
      <c r="H38" s="437"/>
      <c r="I38" s="452" t="str">
        <f t="shared" si="2"/>
        <v xml:space="preserve">  </v>
      </c>
    </row>
    <row r="39" spans="1:11" ht="20.100000000000001" customHeight="1" x14ac:dyDescent="0.25">
      <c r="A39" s="81"/>
      <c r="B39" s="237">
        <v>662</v>
      </c>
      <c r="C39" s="174" t="s">
        <v>622</v>
      </c>
      <c r="D39" s="238">
        <v>1029</v>
      </c>
      <c r="E39" s="358">
        <v>4170</v>
      </c>
      <c r="F39" s="446">
        <v>4800</v>
      </c>
      <c r="G39" s="439">
        <v>2000</v>
      </c>
      <c r="H39" s="437">
        <v>2329</v>
      </c>
      <c r="I39" s="452">
        <f t="shared" si="2"/>
        <v>1.1645000000000001</v>
      </c>
    </row>
    <row r="40" spans="1:11" ht="20.100000000000001" customHeight="1" x14ac:dyDescent="0.25">
      <c r="A40" s="81"/>
      <c r="B40" s="237" t="s">
        <v>125</v>
      </c>
      <c r="C40" s="174" t="s">
        <v>623</v>
      </c>
      <c r="D40" s="238">
        <v>1030</v>
      </c>
      <c r="E40" s="358"/>
      <c r="F40" s="446"/>
      <c r="G40" s="439"/>
      <c r="H40" s="437"/>
      <c r="I40" s="452" t="str">
        <f t="shared" si="2"/>
        <v xml:space="preserve">  </v>
      </c>
    </row>
    <row r="41" spans="1:11" ht="20.100000000000001" customHeight="1" x14ac:dyDescent="0.25">
      <c r="A41" s="81"/>
      <c r="B41" s="237" t="s">
        <v>624</v>
      </c>
      <c r="C41" s="174" t="s">
        <v>625</v>
      </c>
      <c r="D41" s="238">
        <v>1031</v>
      </c>
      <c r="E41" s="358"/>
      <c r="F41" s="446"/>
      <c r="G41" s="439"/>
      <c r="H41" s="437"/>
      <c r="I41" s="452" t="str">
        <f t="shared" si="2"/>
        <v xml:space="preserve">  </v>
      </c>
    </row>
    <row r="42" spans="1:11" ht="20.100000000000001" customHeight="1" x14ac:dyDescent="0.25">
      <c r="A42" s="81"/>
      <c r="B42" s="579"/>
      <c r="C42" s="245" t="s">
        <v>626</v>
      </c>
      <c r="D42" s="580">
        <v>1032</v>
      </c>
      <c r="E42" s="581">
        <f>E44+E45+E46+E47</f>
        <v>5</v>
      </c>
      <c r="F42" s="577">
        <f t="shared" ref="F42" si="9">F44+F45+F46+F47</f>
        <v>10</v>
      </c>
      <c r="G42" s="572">
        <f>G44+G45+G46+G47</f>
        <v>2</v>
      </c>
      <c r="H42" s="574">
        <f>H44+H45+H46+H47</f>
        <v>0</v>
      </c>
      <c r="I42" s="575">
        <f t="shared" si="2"/>
        <v>0</v>
      </c>
    </row>
    <row r="43" spans="1:11" ht="20.100000000000001" customHeight="1" x14ac:dyDescent="0.25">
      <c r="A43" s="81"/>
      <c r="B43" s="579"/>
      <c r="C43" s="241" t="s">
        <v>627</v>
      </c>
      <c r="D43" s="580"/>
      <c r="E43" s="582"/>
      <c r="F43" s="578"/>
      <c r="G43" s="573"/>
      <c r="H43" s="574"/>
      <c r="I43" s="576" t="str">
        <f t="shared" si="2"/>
        <v xml:space="preserve">  </v>
      </c>
    </row>
    <row r="44" spans="1:11" ht="27.75" customHeight="1" x14ac:dyDescent="0.25">
      <c r="A44" s="81"/>
      <c r="B44" s="237" t="s">
        <v>628</v>
      </c>
      <c r="C44" s="174" t="s">
        <v>629</v>
      </c>
      <c r="D44" s="238">
        <v>1033</v>
      </c>
      <c r="E44" s="358"/>
      <c r="F44" s="446"/>
      <c r="G44" s="439"/>
      <c r="H44" s="437"/>
      <c r="I44" s="452" t="str">
        <f t="shared" si="2"/>
        <v xml:space="preserve">  </v>
      </c>
    </row>
    <row r="45" spans="1:11" ht="20.100000000000001" customHeight="1" x14ac:dyDescent="0.25">
      <c r="A45" s="81"/>
      <c r="B45" s="237">
        <v>562</v>
      </c>
      <c r="C45" s="174" t="s">
        <v>630</v>
      </c>
      <c r="D45" s="238">
        <v>1034</v>
      </c>
      <c r="E45" s="358">
        <v>5</v>
      </c>
      <c r="F45" s="446">
        <v>10</v>
      </c>
      <c r="G45" s="439">
        <v>2</v>
      </c>
      <c r="H45" s="352">
        <v>0</v>
      </c>
      <c r="I45" s="353">
        <f t="shared" si="2"/>
        <v>0</v>
      </c>
    </row>
    <row r="46" spans="1:11" ht="20.100000000000001" customHeight="1" x14ac:dyDescent="0.25">
      <c r="A46" s="81"/>
      <c r="B46" s="237" t="s">
        <v>126</v>
      </c>
      <c r="C46" s="174" t="s">
        <v>631</v>
      </c>
      <c r="D46" s="238">
        <v>1035</v>
      </c>
      <c r="E46" s="358"/>
      <c r="F46" s="446"/>
      <c r="G46" s="439"/>
      <c r="H46" s="352"/>
      <c r="I46" s="353" t="str">
        <f t="shared" si="2"/>
        <v xml:space="preserve">  </v>
      </c>
    </row>
    <row r="47" spans="1:11" ht="20.100000000000001" customHeight="1" x14ac:dyDescent="0.25">
      <c r="A47" s="81"/>
      <c r="B47" s="237" t="s">
        <v>632</v>
      </c>
      <c r="C47" s="174" t="s">
        <v>633</v>
      </c>
      <c r="D47" s="238">
        <v>1036</v>
      </c>
      <c r="E47" s="358"/>
      <c r="F47" s="446"/>
      <c r="G47" s="439"/>
      <c r="H47" s="352"/>
      <c r="I47" s="353" t="str">
        <f t="shared" si="2"/>
        <v xml:space="preserve">  </v>
      </c>
    </row>
    <row r="48" spans="1:11" ht="20.100000000000001" customHeight="1" x14ac:dyDescent="0.25">
      <c r="A48" s="81"/>
      <c r="B48" s="434"/>
      <c r="C48" s="243" t="s">
        <v>634</v>
      </c>
      <c r="D48" s="435">
        <v>1037</v>
      </c>
      <c r="E48" s="359">
        <f>E36-E42</f>
        <v>4165</v>
      </c>
      <c r="F48" s="453">
        <f t="shared" ref="F48" si="10">F36-F42</f>
        <v>4790</v>
      </c>
      <c r="G48" s="454">
        <f>G36-G42</f>
        <v>1998</v>
      </c>
      <c r="H48" s="436">
        <f>H36-H42</f>
        <v>2329</v>
      </c>
      <c r="I48" s="355">
        <f t="shared" si="2"/>
        <v>1.1656656656656657</v>
      </c>
    </row>
    <row r="49" spans="1:9" ht="20.100000000000001" customHeight="1" x14ac:dyDescent="0.25">
      <c r="A49" s="81"/>
      <c r="B49" s="237"/>
      <c r="C49" s="165" t="s">
        <v>635</v>
      </c>
      <c r="D49" s="238">
        <v>1038</v>
      </c>
      <c r="E49" s="358"/>
      <c r="F49" s="446"/>
      <c r="G49" s="439"/>
      <c r="H49" s="352"/>
      <c r="I49" s="353" t="str">
        <f t="shared" si="2"/>
        <v xml:space="preserve">  </v>
      </c>
    </row>
    <row r="50" spans="1:9" ht="34.5" customHeight="1" x14ac:dyDescent="0.25">
      <c r="A50" s="81"/>
      <c r="B50" s="237" t="s">
        <v>636</v>
      </c>
      <c r="C50" s="165" t="s">
        <v>637</v>
      </c>
      <c r="D50" s="238">
        <v>1039</v>
      </c>
      <c r="E50" s="358">
        <v>7065</v>
      </c>
      <c r="F50" s="446">
        <v>14500</v>
      </c>
      <c r="G50" s="439">
        <v>0</v>
      </c>
      <c r="H50" s="352">
        <v>0</v>
      </c>
      <c r="I50" s="353" t="str">
        <f t="shared" si="2"/>
        <v xml:space="preserve">  </v>
      </c>
    </row>
    <row r="51" spans="1:9" ht="35.25" customHeight="1" x14ac:dyDescent="0.25">
      <c r="A51" s="81"/>
      <c r="B51" s="237" t="s">
        <v>638</v>
      </c>
      <c r="C51" s="165" t="s">
        <v>639</v>
      </c>
      <c r="D51" s="238">
        <v>1040</v>
      </c>
      <c r="E51" s="358">
        <v>12783</v>
      </c>
      <c r="F51" s="446">
        <v>5000</v>
      </c>
      <c r="G51" s="439">
        <v>0</v>
      </c>
      <c r="H51" s="352">
        <v>0</v>
      </c>
      <c r="I51" s="353" t="str">
        <f t="shared" si="2"/>
        <v xml:space="preserve">  </v>
      </c>
    </row>
    <row r="52" spans="1:9" ht="20.100000000000001" customHeight="1" x14ac:dyDescent="0.25">
      <c r="A52" s="81"/>
      <c r="B52" s="455">
        <v>67</v>
      </c>
      <c r="C52" s="456" t="s">
        <v>640</v>
      </c>
      <c r="D52" s="457">
        <v>1041</v>
      </c>
      <c r="E52" s="458">
        <v>7441</v>
      </c>
      <c r="F52" s="459">
        <v>1000</v>
      </c>
      <c r="G52" s="460">
        <v>200</v>
      </c>
      <c r="H52" s="451">
        <v>1719</v>
      </c>
      <c r="I52" s="405">
        <f t="shared" si="2"/>
        <v>8.5950000000000006</v>
      </c>
    </row>
    <row r="53" spans="1:9" ht="20.100000000000001" customHeight="1" x14ac:dyDescent="0.25">
      <c r="A53" s="81"/>
      <c r="B53" s="455">
        <v>57</v>
      </c>
      <c r="C53" s="456" t="s">
        <v>641</v>
      </c>
      <c r="D53" s="457">
        <v>1042</v>
      </c>
      <c r="E53" s="458">
        <v>2272</v>
      </c>
      <c r="F53" s="459">
        <v>1500</v>
      </c>
      <c r="G53" s="460">
        <v>200</v>
      </c>
      <c r="H53" s="451">
        <v>1315</v>
      </c>
      <c r="I53" s="405">
        <f t="shared" si="2"/>
        <v>6.5750000000000002</v>
      </c>
    </row>
    <row r="54" spans="1:9" ht="20.100000000000001" customHeight="1" x14ac:dyDescent="0.25">
      <c r="A54" s="81"/>
      <c r="B54" s="579"/>
      <c r="C54" s="245" t="s">
        <v>642</v>
      </c>
      <c r="D54" s="580">
        <v>1043</v>
      </c>
      <c r="E54" s="581">
        <f>E9+E36+E50+E52</f>
        <v>310646</v>
      </c>
      <c r="F54" s="577">
        <f t="shared" ref="F54" si="11">F9+F36+F50+F52</f>
        <v>334150</v>
      </c>
      <c r="G54" s="572">
        <f>G9+G36+G50+G52</f>
        <v>153600</v>
      </c>
      <c r="H54" s="574">
        <f>H9+H36+H50+H52</f>
        <v>125195</v>
      </c>
      <c r="I54" s="575">
        <f t="shared" si="2"/>
        <v>0.81507161458333333</v>
      </c>
    </row>
    <row r="55" spans="1:9" ht="12" customHeight="1" x14ac:dyDescent="0.25">
      <c r="A55" s="81"/>
      <c r="B55" s="579"/>
      <c r="C55" s="241" t="s">
        <v>643</v>
      </c>
      <c r="D55" s="580"/>
      <c r="E55" s="582"/>
      <c r="F55" s="578"/>
      <c r="G55" s="573"/>
      <c r="H55" s="574"/>
      <c r="I55" s="576" t="str">
        <f t="shared" si="2"/>
        <v xml:space="preserve">  </v>
      </c>
    </row>
    <row r="56" spans="1:9" ht="20.100000000000001" customHeight="1" x14ac:dyDescent="0.25">
      <c r="A56" s="81"/>
      <c r="B56" s="579"/>
      <c r="C56" s="245" t="s">
        <v>644</v>
      </c>
      <c r="D56" s="580">
        <v>1044</v>
      </c>
      <c r="E56" s="581">
        <f>E22+E42+E51+E53</f>
        <v>296096</v>
      </c>
      <c r="F56" s="577">
        <f t="shared" ref="F56" si="12">F22+F42+F51+F53</f>
        <v>333906</v>
      </c>
      <c r="G56" s="572">
        <f>G22+G42+G51+G53</f>
        <v>150508</v>
      </c>
      <c r="H56" s="574">
        <f>H22+H42+H51+H53</f>
        <v>147947</v>
      </c>
      <c r="I56" s="575">
        <f t="shared" si="2"/>
        <v>0.98298429319371727</v>
      </c>
    </row>
    <row r="57" spans="1:9" ht="13.5" customHeight="1" x14ac:dyDescent="0.25">
      <c r="A57" s="81"/>
      <c r="B57" s="579"/>
      <c r="C57" s="241" t="s">
        <v>645</v>
      </c>
      <c r="D57" s="580"/>
      <c r="E57" s="582"/>
      <c r="F57" s="578"/>
      <c r="G57" s="573"/>
      <c r="H57" s="574"/>
      <c r="I57" s="576" t="str">
        <f t="shared" si="2"/>
        <v xml:space="preserve">  </v>
      </c>
    </row>
    <row r="58" spans="1:9" ht="20.100000000000001" customHeight="1" x14ac:dyDescent="0.25">
      <c r="A58" s="81"/>
      <c r="B58" s="237"/>
      <c r="C58" s="165" t="s">
        <v>646</v>
      </c>
      <c r="D58" s="238">
        <v>1045</v>
      </c>
      <c r="E58" s="358">
        <f>E54-E56</f>
        <v>14550</v>
      </c>
      <c r="F58" s="446">
        <f t="shared" ref="F58" si="13">F54-F56</f>
        <v>244</v>
      </c>
      <c r="G58" s="439">
        <f>G54-G56</f>
        <v>3092</v>
      </c>
      <c r="H58" s="352"/>
      <c r="I58" s="353">
        <f t="shared" si="2"/>
        <v>0</v>
      </c>
    </row>
    <row r="59" spans="1:9" ht="20.100000000000001" customHeight="1" x14ac:dyDescent="0.25">
      <c r="A59" s="81"/>
      <c r="B59" s="237"/>
      <c r="C59" s="165" t="s">
        <v>647</v>
      </c>
      <c r="D59" s="238">
        <v>1046</v>
      </c>
      <c r="E59" s="358"/>
      <c r="F59" s="438"/>
      <c r="G59" s="439"/>
      <c r="H59" s="352">
        <f>H56-H54</f>
        <v>22752</v>
      </c>
      <c r="I59" s="353" t="str">
        <f t="shared" si="2"/>
        <v xml:space="preserve">  </v>
      </c>
    </row>
    <row r="60" spans="1:9" ht="41.25" customHeight="1" x14ac:dyDescent="0.25">
      <c r="A60" s="81"/>
      <c r="B60" s="237" t="s">
        <v>91</v>
      </c>
      <c r="C60" s="165" t="s">
        <v>648</v>
      </c>
      <c r="D60" s="238">
        <v>1047</v>
      </c>
      <c r="E60" s="358"/>
      <c r="F60" s="438"/>
      <c r="G60" s="439"/>
      <c r="H60" s="352"/>
      <c r="I60" s="353" t="str">
        <f t="shared" si="2"/>
        <v xml:space="preserve">  </v>
      </c>
    </row>
    <row r="61" spans="1:9" ht="45" customHeight="1" x14ac:dyDescent="0.25">
      <c r="A61" s="81"/>
      <c r="B61" s="237" t="s">
        <v>649</v>
      </c>
      <c r="C61" s="165" t="s">
        <v>650</v>
      </c>
      <c r="D61" s="238">
        <v>1048</v>
      </c>
      <c r="E61" s="358"/>
      <c r="F61" s="438"/>
      <c r="G61" s="439"/>
      <c r="H61" s="352"/>
      <c r="I61" s="353" t="str">
        <f t="shared" si="2"/>
        <v xml:space="preserve">  </v>
      </c>
    </row>
    <row r="62" spans="1:9" ht="20.100000000000001" customHeight="1" x14ac:dyDescent="0.25">
      <c r="A62" s="81"/>
      <c r="B62" s="583"/>
      <c r="C62" s="245" t="s">
        <v>651</v>
      </c>
      <c r="D62" s="580">
        <v>1049</v>
      </c>
      <c r="E62" s="581">
        <f>E58-E59+E60-E61</f>
        <v>14550</v>
      </c>
      <c r="F62" s="577">
        <f t="shared" ref="F62" si="14">F58-F59+F60-F61</f>
        <v>244</v>
      </c>
      <c r="G62" s="572">
        <f>G58-G59+G60-G61</f>
        <v>3092</v>
      </c>
      <c r="H62" s="574"/>
      <c r="I62" s="575">
        <f t="shared" si="2"/>
        <v>0</v>
      </c>
    </row>
    <row r="63" spans="1:9" ht="12.75" customHeight="1" x14ac:dyDescent="0.25">
      <c r="A63" s="81"/>
      <c r="B63" s="583"/>
      <c r="C63" s="241" t="s">
        <v>672</v>
      </c>
      <c r="D63" s="580"/>
      <c r="E63" s="582"/>
      <c r="F63" s="578"/>
      <c r="G63" s="573"/>
      <c r="H63" s="574"/>
      <c r="I63" s="576" t="str">
        <f t="shared" si="2"/>
        <v xml:space="preserve">  </v>
      </c>
    </row>
    <row r="64" spans="1:9" ht="20.100000000000001" customHeight="1" x14ac:dyDescent="0.25">
      <c r="A64" s="81"/>
      <c r="B64" s="583"/>
      <c r="C64" s="245" t="s">
        <v>652</v>
      </c>
      <c r="D64" s="580">
        <v>1050</v>
      </c>
      <c r="E64" s="581"/>
      <c r="F64" s="577"/>
      <c r="G64" s="572"/>
      <c r="H64" s="574">
        <f>H59-H58+H61-H60</f>
        <v>22752</v>
      </c>
      <c r="I64" s="575" t="str">
        <f t="shared" si="2"/>
        <v xml:space="preserve">  </v>
      </c>
    </row>
    <row r="65" spans="1:9" ht="14.25" customHeight="1" x14ac:dyDescent="0.25">
      <c r="A65" s="81"/>
      <c r="B65" s="583"/>
      <c r="C65" s="241" t="s">
        <v>653</v>
      </c>
      <c r="D65" s="580"/>
      <c r="E65" s="582"/>
      <c r="F65" s="578"/>
      <c r="G65" s="573"/>
      <c r="H65" s="574"/>
      <c r="I65" s="576" t="str">
        <f t="shared" si="2"/>
        <v xml:space="preserve">  </v>
      </c>
    </row>
    <row r="66" spans="1:9" ht="20.100000000000001" customHeight="1" x14ac:dyDescent="0.25">
      <c r="A66" s="81"/>
      <c r="B66" s="237"/>
      <c r="C66" s="165" t="s">
        <v>654</v>
      </c>
      <c r="D66" s="238"/>
      <c r="E66" s="358"/>
      <c r="F66" s="438"/>
      <c r="G66" s="439"/>
      <c r="H66" s="352"/>
      <c r="I66" s="353" t="str">
        <f t="shared" si="2"/>
        <v xml:space="preserve">  </v>
      </c>
    </row>
    <row r="67" spans="1:9" ht="20.100000000000001" customHeight="1" x14ac:dyDescent="0.25">
      <c r="A67" s="81"/>
      <c r="B67" s="237">
        <v>721</v>
      </c>
      <c r="C67" s="174" t="s">
        <v>655</v>
      </c>
      <c r="D67" s="238">
        <v>1051</v>
      </c>
      <c r="E67" s="358">
        <v>4568</v>
      </c>
      <c r="F67" s="438"/>
      <c r="G67" s="439"/>
      <c r="H67" s="352"/>
      <c r="I67" s="353" t="str">
        <f t="shared" si="2"/>
        <v xml:space="preserve">  </v>
      </c>
    </row>
    <row r="68" spans="1:9" ht="20.100000000000001" customHeight="1" x14ac:dyDescent="0.25">
      <c r="A68" s="81"/>
      <c r="B68" s="237" t="s">
        <v>656</v>
      </c>
      <c r="C68" s="174" t="s">
        <v>657</v>
      </c>
      <c r="D68" s="238">
        <v>1052</v>
      </c>
      <c r="E68" s="358">
        <v>2213</v>
      </c>
      <c r="F68" s="438"/>
      <c r="G68" s="439"/>
      <c r="H68" s="352"/>
      <c r="I68" s="353" t="str">
        <f t="shared" si="2"/>
        <v xml:space="preserve">  </v>
      </c>
    </row>
    <row r="69" spans="1:9" ht="20.100000000000001" customHeight="1" x14ac:dyDescent="0.25">
      <c r="A69" s="81"/>
      <c r="B69" s="237" t="s">
        <v>658</v>
      </c>
      <c r="C69" s="174" t="s">
        <v>659</v>
      </c>
      <c r="D69" s="238">
        <v>1053</v>
      </c>
      <c r="E69" s="358"/>
      <c r="F69" s="438"/>
      <c r="G69" s="439"/>
      <c r="H69" s="352"/>
      <c r="I69" s="353" t="str">
        <f t="shared" si="2"/>
        <v xml:space="preserve">  </v>
      </c>
    </row>
    <row r="70" spans="1:9" ht="20.100000000000001" customHeight="1" x14ac:dyDescent="0.25">
      <c r="A70" s="81"/>
      <c r="B70" s="237">
        <v>723</v>
      </c>
      <c r="C70" s="165" t="s">
        <v>660</v>
      </c>
      <c r="D70" s="238">
        <v>1054</v>
      </c>
      <c r="E70" s="358"/>
      <c r="F70" s="438"/>
      <c r="G70" s="439"/>
      <c r="H70" s="352"/>
      <c r="I70" s="353" t="str">
        <f t="shared" si="2"/>
        <v xml:space="preserve">  </v>
      </c>
    </row>
    <row r="71" spans="1:9" ht="20.100000000000001" customHeight="1" x14ac:dyDescent="0.25">
      <c r="A71" s="81"/>
      <c r="B71" s="579"/>
      <c r="C71" s="245" t="s">
        <v>661</v>
      </c>
      <c r="D71" s="580">
        <v>1055</v>
      </c>
      <c r="E71" s="581">
        <f>E62-E64-E67-E68+E69-E70</f>
        <v>7769</v>
      </c>
      <c r="F71" s="577">
        <f t="shared" ref="F71" si="15">F62-F64-F67-F68+F69+F70</f>
        <v>244</v>
      </c>
      <c r="G71" s="572">
        <f>G62-G64-G67-G68+G69+G70</f>
        <v>3092</v>
      </c>
      <c r="H71" s="574"/>
      <c r="I71" s="575">
        <f t="shared" si="2"/>
        <v>0</v>
      </c>
    </row>
    <row r="72" spans="1:9" ht="14.25" customHeight="1" x14ac:dyDescent="0.25">
      <c r="A72" s="81"/>
      <c r="B72" s="579"/>
      <c r="C72" s="241" t="s">
        <v>662</v>
      </c>
      <c r="D72" s="580"/>
      <c r="E72" s="582"/>
      <c r="F72" s="578"/>
      <c r="G72" s="573"/>
      <c r="H72" s="574"/>
      <c r="I72" s="576" t="str">
        <f t="shared" si="2"/>
        <v xml:space="preserve">  </v>
      </c>
    </row>
    <row r="73" spans="1:9" ht="20.100000000000001" customHeight="1" x14ac:dyDescent="0.25">
      <c r="A73" s="81"/>
      <c r="B73" s="579"/>
      <c r="C73" s="245" t="s">
        <v>663</v>
      </c>
      <c r="D73" s="580">
        <v>1056</v>
      </c>
      <c r="E73" s="581"/>
      <c r="F73" s="577"/>
      <c r="G73" s="572"/>
      <c r="H73" s="574">
        <f>H64-H62-H67-H68+H69-H70</f>
        <v>22752</v>
      </c>
      <c r="I73" s="575" t="str">
        <f t="shared" si="2"/>
        <v xml:space="preserve">  </v>
      </c>
    </row>
    <row r="74" spans="1:9" ht="14.25" customHeight="1" x14ac:dyDescent="0.25">
      <c r="A74" s="81"/>
      <c r="B74" s="579"/>
      <c r="C74" s="241" t="s">
        <v>664</v>
      </c>
      <c r="D74" s="580"/>
      <c r="E74" s="582"/>
      <c r="F74" s="578"/>
      <c r="G74" s="573"/>
      <c r="H74" s="574"/>
      <c r="I74" s="576" t="str">
        <f t="shared" si="2"/>
        <v xml:space="preserve">  </v>
      </c>
    </row>
    <row r="75" spans="1:9" ht="20.100000000000001" customHeight="1" x14ac:dyDescent="0.25">
      <c r="A75" s="81"/>
      <c r="B75" s="237"/>
      <c r="C75" s="174" t="s">
        <v>665</v>
      </c>
      <c r="D75" s="238">
        <v>1057</v>
      </c>
      <c r="E75" s="358"/>
      <c r="F75" s="438"/>
      <c r="G75" s="439"/>
      <c r="H75" s="352"/>
      <c r="I75" s="353" t="str">
        <f t="shared" ref="I75:I81" si="16">IFERROR(H75/G75,"  ")</f>
        <v xml:space="preserve">  </v>
      </c>
    </row>
    <row r="76" spans="1:9" ht="20.100000000000001" customHeight="1" x14ac:dyDescent="0.25">
      <c r="A76" s="81"/>
      <c r="B76" s="237"/>
      <c r="C76" s="174" t="s">
        <v>666</v>
      </c>
      <c r="D76" s="238">
        <v>1058</v>
      </c>
      <c r="E76" s="358"/>
      <c r="F76" s="438"/>
      <c r="G76" s="439"/>
      <c r="H76" s="352"/>
      <c r="I76" s="353" t="str">
        <f t="shared" si="16"/>
        <v xml:space="preserve">  </v>
      </c>
    </row>
    <row r="77" spans="1:9" ht="20.100000000000001" customHeight="1" x14ac:dyDescent="0.25">
      <c r="A77" s="81"/>
      <c r="B77" s="237"/>
      <c r="C77" s="174" t="s">
        <v>667</v>
      </c>
      <c r="D77" s="238">
        <v>1059</v>
      </c>
      <c r="E77" s="358"/>
      <c r="F77" s="438"/>
      <c r="G77" s="439"/>
      <c r="H77" s="352"/>
      <c r="I77" s="353" t="str">
        <f t="shared" si="16"/>
        <v xml:space="preserve">  </v>
      </c>
    </row>
    <row r="78" spans="1:9" ht="20.100000000000001" customHeight="1" x14ac:dyDescent="0.25">
      <c r="A78" s="81"/>
      <c r="B78" s="237"/>
      <c r="C78" s="174" t="s">
        <v>668</v>
      </c>
      <c r="D78" s="238">
        <v>1060</v>
      </c>
      <c r="E78" s="358"/>
      <c r="F78" s="438"/>
      <c r="G78" s="439"/>
      <c r="H78" s="352"/>
      <c r="I78" s="353" t="str">
        <f t="shared" si="16"/>
        <v xml:space="preserve">  </v>
      </c>
    </row>
    <row r="79" spans="1:9" ht="20.100000000000001" customHeight="1" x14ac:dyDescent="0.25">
      <c r="A79" s="81"/>
      <c r="B79" s="237"/>
      <c r="C79" s="174" t="s">
        <v>669</v>
      </c>
      <c r="D79" s="238"/>
      <c r="E79" s="358"/>
      <c r="F79" s="438"/>
      <c r="G79" s="439"/>
      <c r="H79" s="352"/>
      <c r="I79" s="353" t="str">
        <f t="shared" si="16"/>
        <v xml:space="preserve">  </v>
      </c>
    </row>
    <row r="80" spans="1:9" ht="20.100000000000001" customHeight="1" x14ac:dyDescent="0.25">
      <c r="A80" s="81"/>
      <c r="B80" s="237"/>
      <c r="C80" s="174" t="s">
        <v>670</v>
      </c>
      <c r="D80" s="238">
        <v>1061</v>
      </c>
      <c r="E80" s="358"/>
      <c r="F80" s="438"/>
      <c r="G80" s="439"/>
      <c r="H80" s="352"/>
      <c r="I80" s="353" t="str">
        <f t="shared" si="16"/>
        <v xml:space="preserve">  </v>
      </c>
    </row>
    <row r="81" spans="1:9" ht="20.100000000000001" customHeight="1" thickBot="1" x14ac:dyDescent="0.3">
      <c r="A81" s="81"/>
      <c r="B81" s="180"/>
      <c r="C81" s="239" t="s">
        <v>671</v>
      </c>
      <c r="D81" s="236">
        <v>1062</v>
      </c>
      <c r="E81" s="356"/>
      <c r="F81" s="448"/>
      <c r="G81" s="449"/>
      <c r="H81" s="360"/>
      <c r="I81" s="357" t="str">
        <f t="shared" si="16"/>
        <v xml:space="preserve">  </v>
      </c>
    </row>
    <row r="82" spans="1:9" x14ac:dyDescent="0.25">
      <c r="B82" s="184"/>
      <c r="G82" s="13"/>
      <c r="H82" s="13"/>
      <c r="I82" s="13"/>
    </row>
    <row r="83" spans="1:9" x14ac:dyDescent="0.25">
      <c r="B83" s="151" t="s">
        <v>578</v>
      </c>
      <c r="G83" s="13"/>
      <c r="H83" s="13"/>
      <c r="I83" s="13"/>
    </row>
    <row r="84" spans="1:9" x14ac:dyDescent="0.25">
      <c r="G84" s="13"/>
      <c r="H84" s="599" t="s">
        <v>793</v>
      </c>
      <c r="I84" s="599"/>
    </row>
    <row r="85" spans="1:9" x14ac:dyDescent="0.25">
      <c r="G85" s="13"/>
      <c r="H85" s="599" t="s">
        <v>794</v>
      </c>
      <c r="I85" s="599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</sheetData>
  <mergeCells count="74">
    <mergeCell ref="H84:I84"/>
    <mergeCell ref="H85:I85"/>
    <mergeCell ref="B9:B10"/>
    <mergeCell ref="D9:D10"/>
    <mergeCell ref="E9:E10"/>
    <mergeCell ref="F9:F10"/>
    <mergeCell ref="G9:G10"/>
    <mergeCell ref="H9:H10"/>
    <mergeCell ref="I9:I10"/>
    <mergeCell ref="F36:F37"/>
    <mergeCell ref="B42:B43"/>
    <mergeCell ref="D42:D43"/>
    <mergeCell ref="E42:E43"/>
    <mergeCell ref="F42:F43"/>
    <mergeCell ref="B36:B37"/>
    <mergeCell ref="D36:D37"/>
    <mergeCell ref="B2:I2"/>
    <mergeCell ref="B3:I3"/>
    <mergeCell ref="B6:B7"/>
    <mergeCell ref="E6:E7"/>
    <mergeCell ref="F6:F7"/>
    <mergeCell ref="D6:D7"/>
    <mergeCell ref="C6:C7"/>
    <mergeCell ref="I6:I7"/>
    <mergeCell ref="G6:H6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33"/>
  <sheetViews>
    <sheetView showGridLines="0" zoomScale="75" zoomScaleNormal="75" workbookViewId="0">
      <selection activeCell="I23" sqref="I23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38" t="s">
        <v>204</v>
      </c>
    </row>
    <row r="3" spans="1:22" x14ac:dyDescent="0.25">
      <c r="A3" s="8"/>
    </row>
    <row r="4" spans="1:22" ht="20.25" x14ac:dyDescent="0.3">
      <c r="A4" s="8"/>
      <c r="B4" s="737" t="s">
        <v>50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787" t="s">
        <v>20</v>
      </c>
      <c r="C6" s="789" t="s">
        <v>21</v>
      </c>
      <c r="D6" s="791" t="s">
        <v>22</v>
      </c>
      <c r="E6" s="793" t="s">
        <v>200</v>
      </c>
      <c r="F6" s="793" t="s">
        <v>211</v>
      </c>
      <c r="G6" s="793" t="s">
        <v>807</v>
      </c>
      <c r="H6" s="793" t="s">
        <v>808</v>
      </c>
      <c r="I6" s="793" t="s">
        <v>235</v>
      </c>
      <c r="J6" s="793" t="s">
        <v>23</v>
      </c>
      <c r="K6" s="793" t="s">
        <v>236</v>
      </c>
      <c r="L6" s="793" t="s">
        <v>24</v>
      </c>
      <c r="M6" s="793" t="s">
        <v>25</v>
      </c>
      <c r="N6" s="793" t="s">
        <v>26</v>
      </c>
      <c r="O6" s="795" t="s">
        <v>52</v>
      </c>
      <c r="P6" s="796"/>
      <c r="Q6" s="796"/>
      <c r="R6" s="796"/>
      <c r="S6" s="796"/>
      <c r="T6" s="796"/>
      <c r="U6" s="796"/>
      <c r="V6" s="797"/>
    </row>
    <row r="7" spans="1:22" ht="48.75" customHeight="1" thickBot="1" x14ac:dyDescent="0.3">
      <c r="B7" s="788"/>
      <c r="C7" s="790"/>
      <c r="D7" s="792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115" t="s">
        <v>27</v>
      </c>
      <c r="P7" s="115" t="s">
        <v>28</v>
      </c>
      <c r="Q7" s="115" t="s">
        <v>29</v>
      </c>
      <c r="R7" s="115" t="s">
        <v>30</v>
      </c>
      <c r="S7" s="115" t="s">
        <v>31</v>
      </c>
      <c r="T7" s="115" t="s">
        <v>32</v>
      </c>
      <c r="U7" s="115" t="s">
        <v>33</v>
      </c>
      <c r="V7" s="82" t="s">
        <v>34</v>
      </c>
    </row>
    <row r="8" spans="1:22" ht="24.95" customHeight="1" x14ac:dyDescent="0.25">
      <c r="B8" s="84" t="s">
        <v>51</v>
      </c>
      <c r="C8" s="85"/>
      <c r="D8" s="86"/>
      <c r="E8" s="86"/>
      <c r="F8" s="86"/>
      <c r="G8" s="86"/>
      <c r="H8" s="299">
        <v>0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3"/>
    </row>
    <row r="9" spans="1:22" ht="24.95" customHeight="1" x14ac:dyDescent="0.25">
      <c r="B9" s="87" t="s">
        <v>1</v>
      </c>
      <c r="C9" s="15"/>
      <c r="D9" s="15"/>
      <c r="E9" s="15"/>
      <c r="F9" s="15"/>
      <c r="G9" s="15"/>
      <c r="H9" s="30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 x14ac:dyDescent="0.25">
      <c r="B10" s="87" t="s">
        <v>1</v>
      </c>
      <c r="C10" s="15"/>
      <c r="D10" s="15"/>
      <c r="E10" s="15"/>
      <c r="F10" s="15"/>
      <c r="G10" s="15"/>
      <c r="H10" s="30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 x14ac:dyDescent="0.25">
      <c r="B11" s="87" t="s">
        <v>1</v>
      </c>
      <c r="C11" s="15"/>
      <c r="D11" s="15"/>
      <c r="E11" s="15"/>
      <c r="F11" s="15"/>
      <c r="G11" s="15"/>
      <c r="H11" s="30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 x14ac:dyDescent="0.3">
      <c r="B12" s="87" t="s">
        <v>1</v>
      </c>
      <c r="C12" s="15"/>
      <c r="D12" s="15"/>
      <c r="E12" s="15"/>
      <c r="F12" s="15"/>
      <c r="G12" s="15"/>
      <c r="H12" s="301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798" t="s">
        <v>233</v>
      </c>
      <c r="C13" s="799"/>
      <c r="D13" s="799"/>
      <c r="E13" s="799"/>
      <c r="F13" s="799"/>
      <c r="G13" s="800"/>
      <c r="H13" s="302"/>
      <c r="I13" s="145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</row>
    <row r="14" spans="1:22" ht="24.95" customHeight="1" thickTop="1" x14ac:dyDescent="0.25">
      <c r="B14" s="141" t="s">
        <v>35</v>
      </c>
      <c r="C14" s="142"/>
      <c r="D14" s="139"/>
      <c r="E14" s="139"/>
      <c r="F14" s="139"/>
      <c r="G14" s="139"/>
      <c r="H14" s="303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40"/>
    </row>
    <row r="15" spans="1:22" ht="24.95" customHeight="1" x14ac:dyDescent="0.25">
      <c r="B15" s="87" t="s">
        <v>1</v>
      </c>
      <c r="C15" s="15"/>
      <c r="D15" s="15"/>
      <c r="E15" s="15"/>
      <c r="F15" s="15"/>
      <c r="G15" s="15"/>
      <c r="H15" s="30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 x14ac:dyDescent="0.25">
      <c r="B16" s="87" t="s">
        <v>1</v>
      </c>
      <c r="C16" s="15"/>
      <c r="D16" s="15"/>
      <c r="E16" s="15"/>
      <c r="F16" s="15"/>
      <c r="G16" s="15"/>
      <c r="H16" s="300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x14ac:dyDescent="0.25">
      <c r="B17" s="87" t="s">
        <v>1</v>
      </c>
      <c r="C17" s="15"/>
      <c r="D17" s="15"/>
      <c r="E17" s="15"/>
      <c r="F17" s="15"/>
      <c r="G17" s="15"/>
      <c r="H17" s="30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Bot="1" x14ac:dyDescent="0.3">
      <c r="B18" s="87" t="s">
        <v>1</v>
      </c>
      <c r="C18" s="15"/>
      <c r="D18" s="15"/>
      <c r="E18" s="15"/>
      <c r="F18" s="15"/>
      <c r="G18" s="15"/>
      <c r="H18" s="301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Top="1" thickBot="1" x14ac:dyDescent="0.3">
      <c r="B19" s="801" t="s">
        <v>234</v>
      </c>
      <c r="C19" s="802"/>
      <c r="D19" s="802"/>
      <c r="E19" s="802"/>
      <c r="F19" s="802"/>
      <c r="G19" s="802"/>
      <c r="H19" s="304"/>
      <c r="I19" s="146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6"/>
    </row>
    <row r="20" spans="2:23" ht="24.95" customHeight="1" thickBot="1" x14ac:dyDescent="0.3">
      <c r="B20" s="804" t="s">
        <v>2</v>
      </c>
      <c r="C20" s="805"/>
      <c r="D20" s="805"/>
      <c r="E20" s="805"/>
      <c r="F20" s="805"/>
      <c r="G20" s="805"/>
      <c r="H20" s="305">
        <v>0</v>
      </c>
      <c r="I20" s="14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 x14ac:dyDescent="0.3">
      <c r="B21" s="806" t="s">
        <v>36</v>
      </c>
      <c r="C21" s="807"/>
      <c r="D21" s="807"/>
      <c r="E21" s="807"/>
      <c r="F21" s="807"/>
      <c r="G21" s="807"/>
      <c r="H21" s="306"/>
      <c r="I21" s="147"/>
      <c r="J21" s="16"/>
      <c r="K21" s="16"/>
      <c r="L21" s="16"/>
      <c r="M21" s="16"/>
      <c r="N21" s="16"/>
      <c r="O21" s="16"/>
      <c r="P21" s="16"/>
    </row>
    <row r="22" spans="2:23" ht="24.95" customHeight="1" thickBot="1" x14ac:dyDescent="0.3">
      <c r="B22" s="808" t="s">
        <v>677</v>
      </c>
      <c r="C22" s="809"/>
      <c r="D22" s="809"/>
      <c r="E22" s="809"/>
      <c r="F22" s="809"/>
      <c r="G22" s="809"/>
      <c r="H22" s="307"/>
      <c r="I22" s="16"/>
      <c r="J22" s="16"/>
      <c r="K22" s="16"/>
      <c r="L22" s="16"/>
      <c r="M22" s="16"/>
      <c r="N22" s="16"/>
      <c r="O22" s="16"/>
      <c r="P22" s="16"/>
    </row>
    <row r="24" spans="2:23" ht="16.5" thickBot="1" x14ac:dyDescent="0.3">
      <c r="B24" s="13" t="s">
        <v>578</v>
      </c>
      <c r="C24" s="51"/>
      <c r="D24" s="8"/>
      <c r="E24" s="8"/>
      <c r="F24" s="8"/>
    </row>
    <row r="25" spans="2:23" ht="16.5" thickBot="1" x14ac:dyDescent="0.3">
      <c r="B25" s="810" t="s">
        <v>723</v>
      </c>
      <c r="C25" s="811"/>
      <c r="D25" s="811"/>
      <c r="E25" s="811"/>
      <c r="F25" s="811"/>
      <c r="G25" s="811"/>
      <c r="H25" s="812"/>
    </row>
    <row r="27" spans="2:23" x14ac:dyDescent="0.25">
      <c r="B27" s="803"/>
      <c r="C27" s="803"/>
      <c r="E27" s="23"/>
      <c r="F27" s="23"/>
      <c r="G27" s="24"/>
      <c r="T27" s="2"/>
    </row>
    <row r="28" spans="2:23" x14ac:dyDescent="0.25">
      <c r="D28" s="23"/>
    </row>
    <row r="30" spans="2:23" x14ac:dyDescent="0.25">
      <c r="F30" s="16"/>
      <c r="G30" s="16"/>
      <c r="H30" s="16"/>
      <c r="I30" s="16"/>
      <c r="J30" s="16"/>
      <c r="K30" s="16"/>
      <c r="P30" s="599" t="s">
        <v>795</v>
      </c>
      <c r="Q30" s="599"/>
      <c r="R30" s="599"/>
      <c r="S30" s="599"/>
    </row>
    <row r="31" spans="2:23" x14ac:dyDescent="0.25">
      <c r="F31" s="131"/>
      <c r="G31" s="131"/>
      <c r="H31" s="131"/>
      <c r="I31" s="131"/>
      <c r="J31" s="16"/>
      <c r="K31" s="16"/>
      <c r="P31" s="599" t="s">
        <v>794</v>
      </c>
      <c r="Q31" s="599"/>
      <c r="R31" s="599"/>
      <c r="S31" s="599"/>
    </row>
    <row r="32" spans="2:23" x14ac:dyDescent="0.25">
      <c r="F32" s="131"/>
      <c r="G32" s="131"/>
      <c r="H32" s="131"/>
      <c r="I32" s="131"/>
      <c r="J32" s="16"/>
      <c r="K32" s="16"/>
    </row>
    <row r="33" spans="6:11" x14ac:dyDescent="0.25">
      <c r="F33" s="16"/>
      <c r="G33" s="16"/>
      <c r="H33" s="16"/>
      <c r="I33" s="16"/>
      <c r="J33" s="16"/>
      <c r="K33" s="16"/>
    </row>
  </sheetData>
  <mergeCells count="24">
    <mergeCell ref="B13:G13"/>
    <mergeCell ref="B19:G19"/>
    <mergeCell ref="P30:S30"/>
    <mergeCell ref="P31:S31"/>
    <mergeCell ref="B27:C27"/>
    <mergeCell ref="B20:G20"/>
    <mergeCell ref="B21:G21"/>
    <mergeCell ref="B22:G22"/>
    <mergeCell ref="B25:H25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I6:I7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9"/>
  <sheetViews>
    <sheetView showGridLines="0" topLeftCell="A4" zoomScale="55" zoomScaleNormal="55" workbookViewId="0">
      <selection activeCell="F38" sqref="F38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32.85546875" style="34" customWidth="1"/>
    <col min="4" max="4" width="60.5703125" style="2" customWidth="1"/>
    <col min="5" max="5" width="54.28515625" style="2" customWidth="1"/>
    <col min="6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149"/>
      <c r="C3" s="65"/>
      <c r="D3" s="66"/>
      <c r="E3" s="66"/>
      <c r="F3" s="66"/>
      <c r="G3" s="67" t="s">
        <v>203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814" t="s">
        <v>85</v>
      </c>
      <c r="C7" s="814"/>
      <c r="D7" s="814"/>
      <c r="E7" s="814"/>
      <c r="F7" s="814"/>
      <c r="G7" s="814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82.5" customHeight="1" thickBot="1" x14ac:dyDescent="0.35">
      <c r="B12" s="308" t="s">
        <v>86</v>
      </c>
      <c r="C12" s="309" t="s">
        <v>83</v>
      </c>
      <c r="D12" s="310" t="s">
        <v>87</v>
      </c>
      <c r="E12" s="310" t="s">
        <v>88</v>
      </c>
      <c r="F12" s="310" t="s">
        <v>89</v>
      </c>
      <c r="G12" s="311" t="s">
        <v>90</v>
      </c>
      <c r="H12" s="50"/>
      <c r="I12" s="50"/>
      <c r="J12" s="813"/>
      <c r="K12" s="813"/>
      <c r="L12" s="813"/>
      <c r="M12" s="813"/>
      <c r="N12" s="813"/>
      <c r="O12" s="813"/>
      <c r="P12" s="813"/>
      <c r="Q12" s="36"/>
      <c r="R12" s="36"/>
    </row>
    <row r="13" spans="2:18" s="35" customFormat="1" ht="19.899999999999999" customHeight="1" x14ac:dyDescent="0.3">
      <c r="B13" s="312">
        <v>1</v>
      </c>
      <c r="C13" s="313">
        <v>2</v>
      </c>
      <c r="D13" s="314">
        <v>3</v>
      </c>
      <c r="E13" s="314">
        <v>4</v>
      </c>
      <c r="F13" s="314">
        <v>5</v>
      </c>
      <c r="G13" s="315">
        <v>6</v>
      </c>
      <c r="H13" s="50"/>
      <c r="I13" s="50"/>
      <c r="J13" s="813"/>
      <c r="K13" s="813"/>
      <c r="L13" s="813"/>
      <c r="M13" s="813"/>
      <c r="N13" s="813"/>
      <c r="O13" s="813"/>
      <c r="P13" s="813"/>
      <c r="Q13" s="36"/>
      <c r="R13" s="36"/>
    </row>
    <row r="14" spans="2:18" s="35" customFormat="1" ht="35.1" customHeight="1" x14ac:dyDescent="0.45">
      <c r="B14" s="815" t="s">
        <v>777</v>
      </c>
      <c r="C14" s="316" t="s">
        <v>131</v>
      </c>
      <c r="D14" s="338" t="s">
        <v>730</v>
      </c>
      <c r="E14" s="339" t="s">
        <v>724</v>
      </c>
      <c r="F14" s="461">
        <f>34263.53+1.31+5.9+4.79+0.04+45878998.42</f>
        <v>45913273.990000002</v>
      </c>
      <c r="G14" s="461">
        <f>34263.53+1.31+5.9+4.79+0.04+45878998.42</f>
        <v>45913273.990000002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45">
      <c r="B15" s="816"/>
      <c r="C15" s="316" t="s">
        <v>131</v>
      </c>
      <c r="D15" s="339" t="s">
        <v>730</v>
      </c>
      <c r="E15" s="339" t="s">
        <v>725</v>
      </c>
      <c r="F15" s="461">
        <v>228621.48</v>
      </c>
      <c r="G15" s="461">
        <v>228621.48</v>
      </c>
    </row>
    <row r="16" spans="2:18" s="35" customFormat="1" ht="35.1" customHeight="1" x14ac:dyDescent="0.45">
      <c r="B16" s="816"/>
      <c r="C16" s="316" t="s">
        <v>131</v>
      </c>
      <c r="D16" s="339" t="s">
        <v>730</v>
      </c>
      <c r="E16" s="339" t="s">
        <v>778</v>
      </c>
      <c r="F16" s="461">
        <v>633592.06999999995</v>
      </c>
      <c r="G16" s="461">
        <v>633592.06999999995</v>
      </c>
    </row>
    <row r="17" spans="2:7" s="35" customFormat="1" ht="35.1" customHeight="1" x14ac:dyDescent="0.45">
      <c r="B17" s="816"/>
      <c r="C17" s="316" t="s">
        <v>131</v>
      </c>
      <c r="D17" s="339" t="s">
        <v>730</v>
      </c>
      <c r="E17" s="339" t="s">
        <v>727</v>
      </c>
      <c r="F17" s="461">
        <v>8224535.7800000003</v>
      </c>
      <c r="G17" s="461">
        <v>8224535.7800000003</v>
      </c>
    </row>
    <row r="18" spans="2:7" s="35" customFormat="1" ht="35.1" customHeight="1" x14ac:dyDescent="0.45">
      <c r="B18" s="816"/>
      <c r="C18" s="316" t="s">
        <v>131</v>
      </c>
      <c r="D18" s="339" t="s">
        <v>730</v>
      </c>
      <c r="E18" s="339" t="s">
        <v>728</v>
      </c>
      <c r="F18" s="461">
        <f>1470.99+7620864.48+23430966.33</f>
        <v>31053301.799999997</v>
      </c>
      <c r="G18" s="461">
        <f>1470.99+7620864.48+23430966.33</f>
        <v>31053301.799999997</v>
      </c>
    </row>
    <row r="19" spans="2:7" s="35" customFormat="1" ht="35.1" customHeight="1" x14ac:dyDescent="0.45">
      <c r="B19" s="816"/>
      <c r="C19" s="316" t="s">
        <v>131</v>
      </c>
      <c r="D19" s="339" t="s">
        <v>731</v>
      </c>
      <c r="E19" s="339" t="s">
        <v>729</v>
      </c>
      <c r="F19" s="461">
        <v>32835.269999999997</v>
      </c>
      <c r="G19" s="461">
        <v>32836.269999999997</v>
      </c>
    </row>
    <row r="20" spans="2:7" s="35" customFormat="1" ht="35.1" customHeight="1" thickBot="1" x14ac:dyDescent="0.5">
      <c r="B20" s="817"/>
      <c r="C20" s="319" t="s">
        <v>218</v>
      </c>
      <c r="D20" s="340"/>
      <c r="E20" s="341"/>
      <c r="F20" s="431">
        <f>SUM(F14:F19)</f>
        <v>86086160.390000001</v>
      </c>
      <c r="G20" s="494">
        <f>SUM(G14:G19)</f>
        <v>86086161.390000001</v>
      </c>
    </row>
    <row r="21" spans="2:7" s="35" customFormat="1" ht="35.1" customHeight="1" x14ac:dyDescent="0.45">
      <c r="B21" s="821" t="s">
        <v>779</v>
      </c>
      <c r="C21" s="321" t="s">
        <v>131</v>
      </c>
      <c r="D21" s="338" t="s">
        <v>730</v>
      </c>
      <c r="E21" s="339" t="s">
        <v>724</v>
      </c>
      <c r="F21" s="432">
        <f>5.9+4.79+125857.47+114647.71+8325120.99</f>
        <v>8565636.8599999994</v>
      </c>
      <c r="G21" s="432">
        <f>5.9+4.79+125857.47+114647.71+8325120.99</f>
        <v>8565636.8599999994</v>
      </c>
    </row>
    <row r="22" spans="2:7" s="35" customFormat="1" ht="35.1" customHeight="1" x14ac:dyDescent="0.45">
      <c r="B22" s="822"/>
      <c r="C22" s="321" t="s">
        <v>131</v>
      </c>
      <c r="D22" s="339" t="s">
        <v>730</v>
      </c>
      <c r="E22" s="339" t="s">
        <v>725</v>
      </c>
      <c r="F22" s="432">
        <v>228621.48</v>
      </c>
      <c r="G22" s="432">
        <v>228621.48</v>
      </c>
    </row>
    <row r="23" spans="2:7" s="35" customFormat="1" ht="35.1" customHeight="1" x14ac:dyDescent="0.45">
      <c r="B23" s="822"/>
      <c r="C23" s="321" t="s">
        <v>131</v>
      </c>
      <c r="D23" s="339" t="s">
        <v>730</v>
      </c>
      <c r="E23" s="339" t="s">
        <v>726</v>
      </c>
      <c r="F23" s="432">
        <v>28724175.050000001</v>
      </c>
      <c r="G23" s="432">
        <v>28724175.050000001</v>
      </c>
    </row>
    <row r="24" spans="2:7" s="35" customFormat="1" ht="35.1" customHeight="1" x14ac:dyDescent="0.45">
      <c r="B24" s="822"/>
      <c r="C24" s="321" t="s">
        <v>131</v>
      </c>
      <c r="D24" s="339" t="s">
        <v>730</v>
      </c>
      <c r="E24" s="339" t="s">
        <v>727</v>
      </c>
      <c r="F24" s="430">
        <v>9156684.7599999998</v>
      </c>
      <c r="G24" s="430">
        <v>9156684.7599999998</v>
      </c>
    </row>
    <row r="25" spans="2:7" s="35" customFormat="1" ht="35.1" customHeight="1" x14ac:dyDescent="0.45">
      <c r="B25" s="822"/>
      <c r="C25" s="321" t="s">
        <v>131</v>
      </c>
      <c r="D25" s="339" t="s">
        <v>730</v>
      </c>
      <c r="E25" s="339" t="s">
        <v>728</v>
      </c>
      <c r="F25" s="430">
        <f>7756014.48+20286425.75+1470.99</f>
        <v>28043911.219999999</v>
      </c>
      <c r="G25" s="430">
        <f>7756014.48+20286425.75+1470.99</f>
        <v>28043911.219999999</v>
      </c>
    </row>
    <row r="26" spans="2:7" s="35" customFormat="1" ht="35.1" customHeight="1" x14ac:dyDescent="0.45">
      <c r="B26" s="822"/>
      <c r="C26" s="321" t="s">
        <v>131</v>
      </c>
      <c r="D26" s="339" t="s">
        <v>731</v>
      </c>
      <c r="E26" s="342" t="s">
        <v>729</v>
      </c>
      <c r="F26" s="430">
        <v>153398.45000000001</v>
      </c>
      <c r="G26" s="430">
        <v>153399.45000000001</v>
      </c>
    </row>
    <row r="27" spans="2:7" s="35" customFormat="1" ht="35.1" customHeight="1" thickBot="1" x14ac:dyDescent="0.5">
      <c r="B27" s="823"/>
      <c r="C27" s="324" t="s">
        <v>218</v>
      </c>
      <c r="D27" s="343"/>
      <c r="E27" s="343"/>
      <c r="F27" s="433">
        <f>SUM(F21:F26)</f>
        <v>74872427.820000008</v>
      </c>
      <c r="G27" s="493">
        <f>SUM(G21:G26)</f>
        <v>74872428.820000008</v>
      </c>
    </row>
    <row r="28" spans="2:7" s="35" customFormat="1" ht="35.1" customHeight="1" x14ac:dyDescent="0.45">
      <c r="B28" s="818" t="s">
        <v>809</v>
      </c>
      <c r="C28" s="510" t="s">
        <v>131</v>
      </c>
      <c r="D28" s="507" t="s">
        <v>730</v>
      </c>
      <c r="E28" s="339" t="s">
        <v>724</v>
      </c>
      <c r="F28" s="513">
        <f>1.59+5.9+4.79+986130.65+114647.71</f>
        <v>1100790.6400000001</v>
      </c>
      <c r="G28" s="513">
        <f>1.59+5.9+4.79+986130.65+114647.71</f>
        <v>1100790.6400000001</v>
      </c>
    </row>
    <row r="29" spans="2:7" s="35" customFormat="1" ht="35.1" customHeight="1" x14ac:dyDescent="0.45">
      <c r="B29" s="819"/>
      <c r="C29" s="511" t="s">
        <v>131</v>
      </c>
      <c r="D29" s="508" t="s">
        <v>730</v>
      </c>
      <c r="E29" s="339" t="s">
        <v>725</v>
      </c>
      <c r="F29" s="430">
        <v>228621.48</v>
      </c>
      <c r="G29" s="555">
        <v>228621.48</v>
      </c>
    </row>
    <row r="30" spans="2:7" s="35" customFormat="1" ht="35.1" customHeight="1" x14ac:dyDescent="0.45">
      <c r="B30" s="819"/>
      <c r="C30" s="511" t="s">
        <v>131</v>
      </c>
      <c r="D30" s="508" t="s">
        <v>730</v>
      </c>
      <c r="E30" s="339" t="s">
        <v>726</v>
      </c>
      <c r="F30" s="430">
        <v>22528630.66</v>
      </c>
      <c r="G30" s="555">
        <v>22528630.66</v>
      </c>
    </row>
    <row r="31" spans="2:7" s="35" customFormat="1" ht="35.1" customHeight="1" x14ac:dyDescent="0.45">
      <c r="B31" s="819"/>
      <c r="C31" s="511" t="s">
        <v>131</v>
      </c>
      <c r="D31" s="508" t="s">
        <v>730</v>
      </c>
      <c r="E31" s="339" t="s">
        <v>727</v>
      </c>
      <c r="F31" s="430">
        <v>2356012.9700000002</v>
      </c>
      <c r="G31" s="555">
        <v>2356012.9700000002</v>
      </c>
    </row>
    <row r="32" spans="2:7" s="35" customFormat="1" ht="35.1" customHeight="1" x14ac:dyDescent="0.45">
      <c r="B32" s="819"/>
      <c r="C32" s="511" t="s">
        <v>131</v>
      </c>
      <c r="D32" s="508" t="s">
        <v>730</v>
      </c>
      <c r="E32" s="339" t="s">
        <v>728</v>
      </c>
      <c r="F32" s="430">
        <f>2908064.48+10757603.49+1470.99</f>
        <v>13667138.960000001</v>
      </c>
      <c r="G32" s="555">
        <f>2908064.48+10757603.49+1470.99</f>
        <v>13667138.960000001</v>
      </c>
    </row>
    <row r="33" spans="2:10" s="35" customFormat="1" ht="35.1" customHeight="1" x14ac:dyDescent="0.45">
      <c r="B33" s="819"/>
      <c r="C33" s="511" t="s">
        <v>131</v>
      </c>
      <c r="D33" s="508" t="s">
        <v>731</v>
      </c>
      <c r="E33" s="339" t="s">
        <v>729</v>
      </c>
      <c r="F33" s="430">
        <v>57500.639999999999</v>
      </c>
      <c r="G33" s="555">
        <v>57501.64</v>
      </c>
    </row>
    <row r="34" spans="2:10" s="35" customFormat="1" ht="35.1" customHeight="1" thickBot="1" x14ac:dyDescent="0.5">
      <c r="B34" s="820"/>
      <c r="C34" s="512" t="s">
        <v>218</v>
      </c>
      <c r="D34" s="509"/>
      <c r="E34" s="326"/>
      <c r="F34" s="514">
        <f>SUM(F28:F33)</f>
        <v>39938695.350000001</v>
      </c>
      <c r="G34" s="515">
        <f>SUM(G28:G33)</f>
        <v>39938696.350000001</v>
      </c>
    </row>
    <row r="35" spans="2:10" s="35" customFormat="1" ht="35.1" customHeight="1" x14ac:dyDescent="0.4">
      <c r="B35" s="821" t="s">
        <v>270</v>
      </c>
      <c r="C35" s="327" t="s">
        <v>131</v>
      </c>
      <c r="D35" s="328"/>
      <c r="E35" s="328"/>
      <c r="F35" s="505"/>
      <c r="G35" s="506"/>
    </row>
    <row r="36" spans="2:10" s="35" customFormat="1" ht="35.1" customHeight="1" x14ac:dyDescent="0.4">
      <c r="B36" s="822"/>
      <c r="C36" s="316" t="s">
        <v>131</v>
      </c>
      <c r="D36" s="317"/>
      <c r="E36" s="317"/>
      <c r="F36" s="318"/>
      <c r="G36" s="329"/>
    </row>
    <row r="37" spans="2:10" s="35" customFormat="1" ht="35.1" customHeight="1" x14ac:dyDescent="0.4">
      <c r="B37" s="822"/>
      <c r="C37" s="316" t="s">
        <v>131</v>
      </c>
      <c r="D37" s="317"/>
      <c r="E37" s="317"/>
      <c r="F37" s="318"/>
      <c r="G37" s="329"/>
    </row>
    <row r="38" spans="2:10" s="35" customFormat="1" ht="35.1" customHeight="1" thickBot="1" x14ac:dyDescent="0.45">
      <c r="B38" s="823"/>
      <c r="C38" s="324" t="s">
        <v>218</v>
      </c>
      <c r="D38" s="323"/>
      <c r="E38" s="323"/>
      <c r="F38" s="333"/>
      <c r="G38" s="330"/>
    </row>
    <row r="39" spans="2:10" s="35" customFormat="1" ht="35.1" customHeight="1" x14ac:dyDescent="0.4">
      <c r="B39" s="821" t="s">
        <v>271</v>
      </c>
      <c r="C39" s="321" t="s">
        <v>131</v>
      </c>
      <c r="D39" s="328"/>
      <c r="E39" s="328"/>
      <c r="F39" s="331"/>
      <c r="G39" s="332"/>
    </row>
    <row r="40" spans="2:10" s="35" customFormat="1" ht="35.1" customHeight="1" x14ac:dyDescent="0.4">
      <c r="B40" s="822"/>
      <c r="C40" s="316" t="s">
        <v>131</v>
      </c>
      <c r="D40" s="317"/>
      <c r="E40" s="317"/>
      <c r="F40" s="318"/>
      <c r="G40" s="329"/>
    </row>
    <row r="41" spans="2:10" s="35" customFormat="1" ht="35.1" customHeight="1" x14ac:dyDescent="0.4">
      <c r="B41" s="822"/>
      <c r="C41" s="316" t="s">
        <v>131</v>
      </c>
      <c r="D41" s="317"/>
      <c r="E41" s="322"/>
      <c r="F41" s="334"/>
      <c r="G41" s="335"/>
    </row>
    <row r="42" spans="2:10" s="35" customFormat="1" ht="35.1" customHeight="1" thickBot="1" x14ac:dyDescent="0.45">
      <c r="B42" s="823"/>
      <c r="C42" s="324" t="s">
        <v>218</v>
      </c>
      <c r="D42" s="320"/>
      <c r="E42" s="325"/>
      <c r="F42" s="336"/>
      <c r="G42" s="337"/>
    </row>
    <row r="43" spans="2:10" s="35" customFormat="1" ht="20.25" x14ac:dyDescent="0.3">
      <c r="B43" s="62"/>
      <c r="C43" s="63"/>
      <c r="D43" s="62"/>
      <c r="E43" s="62"/>
      <c r="F43" s="62"/>
      <c r="G43" s="62"/>
    </row>
    <row r="44" spans="2:10" ht="19.5" customHeight="1" x14ac:dyDescent="0.25">
      <c r="B44" s="13"/>
      <c r="C44" s="13"/>
      <c r="D44" s="13"/>
      <c r="F44" s="57"/>
      <c r="G44" s="57"/>
      <c r="H44" s="57"/>
      <c r="I44" s="57"/>
      <c r="J44" s="57"/>
    </row>
    <row r="45" spans="2:10" ht="20.25" x14ac:dyDescent="0.3">
      <c r="B45" s="62"/>
      <c r="C45" s="63"/>
      <c r="D45" s="62"/>
      <c r="E45" s="54"/>
      <c r="F45" s="62"/>
      <c r="G45" s="62"/>
    </row>
    <row r="46" spans="2:10" ht="20.25" x14ac:dyDescent="0.3">
      <c r="B46" s="62"/>
      <c r="C46" s="63"/>
      <c r="D46" s="62"/>
      <c r="E46" s="62"/>
      <c r="F46" s="495" t="s">
        <v>796</v>
      </c>
      <c r="G46" s="495"/>
      <c r="H46" s="495"/>
    </row>
    <row r="47" spans="2:10" x14ac:dyDescent="0.25">
      <c r="F47" s="599" t="s">
        <v>794</v>
      </c>
      <c r="G47" s="599"/>
      <c r="H47" s="599"/>
      <c r="I47" s="599"/>
    </row>
    <row r="48" spans="2:10" x14ac:dyDescent="0.25">
      <c r="G48" s="599"/>
      <c r="H48" s="599"/>
      <c r="I48" s="599"/>
      <c r="J48" s="599"/>
    </row>
    <row r="49" spans="7:10" x14ac:dyDescent="0.25">
      <c r="G49" s="599"/>
      <c r="H49" s="599"/>
      <c r="I49" s="599"/>
      <c r="J49" s="599"/>
    </row>
  </sheetData>
  <mergeCells count="10">
    <mergeCell ref="G48:J48"/>
    <mergeCell ref="G49:J49"/>
    <mergeCell ref="B39:B42"/>
    <mergeCell ref="B21:B27"/>
    <mergeCell ref="F47:I47"/>
    <mergeCell ref="J12:P13"/>
    <mergeCell ref="B7:G7"/>
    <mergeCell ref="B14:B20"/>
    <mergeCell ref="B28:B34"/>
    <mergeCell ref="B35:B38"/>
  </mergeCells>
  <printOptions horizontalCentered="1"/>
  <pageMargins left="0.23622047244094491" right="0.23622047244094491" top="0.74803149606299213" bottom="0.74803149606299213" header="0.31496062992125984" footer="0.31496062992125984"/>
  <pageSetup scale="34" fitToHeight="0" orientation="portrait" r:id="rId1"/>
  <ignoredErrors>
    <ignoredError sqref="C39:C41 C14:C15 C35:C37 C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29"/>
  <sheetViews>
    <sheetView showGridLines="0" topLeftCell="A46" workbookViewId="0">
      <selection activeCell="L123" sqref="L123"/>
    </sheetView>
  </sheetViews>
  <sheetFormatPr defaultRowHeight="15.75" x14ac:dyDescent="0.25"/>
  <cols>
    <col min="1" max="1" width="1.140625" style="275" customWidth="1"/>
    <col min="2" max="2" width="5.5703125" style="275" customWidth="1"/>
    <col min="3" max="3" width="30.140625" style="275" customWidth="1"/>
    <col min="4" max="7" width="14.7109375" style="275" customWidth="1"/>
    <col min="8" max="8" width="24.140625" style="275" customWidth="1"/>
    <col min="9" max="16" width="13.7109375" style="275" customWidth="1"/>
    <col min="17" max="17" width="9.140625" style="275" customWidth="1"/>
    <col min="18" max="16384" width="9.140625" style="275"/>
  </cols>
  <sheetData>
    <row r="1" spans="1:16" x14ac:dyDescent="0.25">
      <c r="P1" s="280" t="s">
        <v>202</v>
      </c>
    </row>
    <row r="3" spans="1:16" ht="22.5" x14ac:dyDescent="0.3">
      <c r="B3" s="844" t="s">
        <v>693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</row>
    <row r="5" spans="1:16" ht="16.5" thickBot="1" x14ac:dyDescent="0.3">
      <c r="P5" s="276" t="s">
        <v>3</v>
      </c>
    </row>
    <row r="6" spans="1:16" ht="28.5" customHeight="1" thickBot="1" x14ac:dyDescent="0.3">
      <c r="B6" s="845" t="s">
        <v>694</v>
      </c>
      <c r="C6" s="845" t="s">
        <v>695</v>
      </c>
      <c r="D6" s="845" t="s">
        <v>696</v>
      </c>
      <c r="E6" s="845" t="s">
        <v>697</v>
      </c>
      <c r="F6" s="845" t="s">
        <v>698</v>
      </c>
      <c r="G6" s="845" t="s">
        <v>785</v>
      </c>
      <c r="H6" s="845" t="s">
        <v>699</v>
      </c>
      <c r="I6" s="847" t="s">
        <v>790</v>
      </c>
      <c r="J6" s="848"/>
      <c r="K6" s="848"/>
      <c r="L6" s="848"/>
      <c r="M6" s="848"/>
      <c r="N6" s="848"/>
      <c r="O6" s="848"/>
      <c r="P6" s="849"/>
    </row>
    <row r="7" spans="1:16" ht="36" customHeight="1" thickBot="1" x14ac:dyDescent="0.3">
      <c r="B7" s="846"/>
      <c r="C7" s="846"/>
      <c r="D7" s="846"/>
      <c r="E7" s="846"/>
      <c r="F7" s="846"/>
      <c r="G7" s="846"/>
      <c r="H7" s="846"/>
      <c r="I7" s="501" t="s">
        <v>700</v>
      </c>
      <c r="J7" s="501" t="s">
        <v>701</v>
      </c>
      <c r="K7" s="501" t="s">
        <v>702</v>
      </c>
      <c r="L7" s="501" t="s">
        <v>703</v>
      </c>
      <c r="M7" s="501" t="s">
        <v>704</v>
      </c>
      <c r="N7" s="501" t="s">
        <v>705</v>
      </c>
      <c r="O7" s="501" t="s">
        <v>706</v>
      </c>
      <c r="P7" s="530" t="s">
        <v>707</v>
      </c>
    </row>
    <row r="8" spans="1:16" x14ac:dyDescent="0.25">
      <c r="A8" s="381"/>
      <c r="B8" s="850" t="s">
        <v>53</v>
      </c>
      <c r="C8" s="851" t="s">
        <v>735</v>
      </c>
      <c r="D8" s="853">
        <v>2015</v>
      </c>
      <c r="E8" s="853">
        <v>2023</v>
      </c>
      <c r="F8" s="854">
        <v>4919000</v>
      </c>
      <c r="G8" s="842">
        <v>4019000</v>
      </c>
      <c r="H8" s="532" t="s">
        <v>708</v>
      </c>
      <c r="I8" s="533"/>
      <c r="J8" s="533"/>
      <c r="K8" s="533"/>
      <c r="L8" s="533"/>
      <c r="M8" s="533"/>
      <c r="N8" s="533"/>
      <c r="O8" s="533"/>
      <c r="P8" s="534"/>
    </row>
    <row r="9" spans="1:16" x14ac:dyDescent="0.25">
      <c r="A9" s="381"/>
      <c r="B9" s="826"/>
      <c r="C9" s="841"/>
      <c r="D9" s="830"/>
      <c r="E9" s="830"/>
      <c r="F9" s="832"/>
      <c r="G9" s="824"/>
      <c r="H9" s="535" t="s">
        <v>709</v>
      </c>
      <c r="I9" s="384"/>
      <c r="J9" s="384"/>
      <c r="K9" s="384"/>
      <c r="L9" s="384"/>
      <c r="M9" s="384"/>
      <c r="N9" s="384"/>
      <c r="O9" s="384"/>
      <c r="P9" s="385"/>
    </row>
    <row r="10" spans="1:16" x14ac:dyDescent="0.25">
      <c r="A10" s="381"/>
      <c r="B10" s="826"/>
      <c r="C10" s="841"/>
      <c r="D10" s="830"/>
      <c r="E10" s="830"/>
      <c r="F10" s="832"/>
      <c r="G10" s="824"/>
      <c r="H10" s="535" t="s">
        <v>49</v>
      </c>
      <c r="I10" s="384"/>
      <c r="J10" s="384"/>
      <c r="K10" s="384"/>
      <c r="L10" s="384"/>
      <c r="M10" s="384"/>
      <c r="N10" s="384"/>
      <c r="O10" s="384"/>
      <c r="P10" s="385"/>
    </row>
    <row r="11" spans="1:16" x14ac:dyDescent="0.25">
      <c r="A11" s="381"/>
      <c r="B11" s="826"/>
      <c r="C11" s="841"/>
      <c r="D11" s="830"/>
      <c r="E11" s="830"/>
      <c r="F11" s="832"/>
      <c r="G11" s="824"/>
      <c r="H11" s="535" t="s">
        <v>710</v>
      </c>
      <c r="I11" s="277">
        <v>100000</v>
      </c>
      <c r="J11" s="277">
        <v>590637.52</v>
      </c>
      <c r="K11" s="388">
        <v>400000</v>
      </c>
      <c r="L11" s="277">
        <v>642637.52</v>
      </c>
      <c r="M11" s="277">
        <v>600000</v>
      </c>
      <c r="N11" s="277"/>
      <c r="O11" s="277">
        <v>900000</v>
      </c>
      <c r="P11" s="385"/>
    </row>
    <row r="12" spans="1:16" x14ac:dyDescent="0.25">
      <c r="A12" s="381"/>
      <c r="B12" s="835"/>
      <c r="C12" s="852"/>
      <c r="D12" s="837"/>
      <c r="E12" s="837"/>
      <c r="F12" s="855"/>
      <c r="G12" s="843"/>
      <c r="H12" s="536" t="s">
        <v>711</v>
      </c>
      <c r="I12" s="278">
        <f>I11</f>
        <v>100000</v>
      </c>
      <c r="J12" s="278">
        <f t="shared" ref="J12:O12" si="0">J11</f>
        <v>590637.52</v>
      </c>
      <c r="K12" s="278">
        <f t="shared" si="0"/>
        <v>400000</v>
      </c>
      <c r="L12" s="278">
        <f t="shared" si="0"/>
        <v>642637.52</v>
      </c>
      <c r="M12" s="278">
        <f t="shared" si="0"/>
        <v>600000</v>
      </c>
      <c r="N12" s="278"/>
      <c r="O12" s="278">
        <f t="shared" si="0"/>
        <v>900000</v>
      </c>
      <c r="P12" s="537"/>
    </row>
    <row r="13" spans="1:16" x14ac:dyDescent="0.25">
      <c r="A13" s="381"/>
      <c r="B13" s="861" t="s">
        <v>54</v>
      </c>
      <c r="C13" s="862" t="s">
        <v>736</v>
      </c>
      <c r="D13" s="863">
        <v>2015</v>
      </c>
      <c r="E13" s="863">
        <v>2023</v>
      </c>
      <c r="F13" s="864">
        <v>13073000</v>
      </c>
      <c r="G13" s="860">
        <v>9073000</v>
      </c>
      <c r="H13" s="535" t="s">
        <v>708</v>
      </c>
      <c r="I13" s="277"/>
      <c r="J13" s="277"/>
      <c r="K13" s="277"/>
      <c r="L13" s="277"/>
      <c r="M13" s="277"/>
      <c r="N13" s="277"/>
      <c r="O13" s="277"/>
      <c r="P13" s="385"/>
    </row>
    <row r="14" spans="1:16" x14ac:dyDescent="0.25">
      <c r="A14" s="381"/>
      <c r="B14" s="826"/>
      <c r="C14" s="828"/>
      <c r="D14" s="830"/>
      <c r="E14" s="830"/>
      <c r="F14" s="832"/>
      <c r="G14" s="824"/>
      <c r="H14" s="535" t="s">
        <v>709</v>
      </c>
      <c r="I14" s="277"/>
      <c r="J14" s="277"/>
      <c r="K14" s="277"/>
      <c r="L14" s="277"/>
      <c r="M14" s="277"/>
      <c r="N14" s="277"/>
      <c r="O14" s="277"/>
      <c r="P14" s="385"/>
    </row>
    <row r="15" spans="1:16" x14ac:dyDescent="0.25">
      <c r="A15" s="381"/>
      <c r="B15" s="826"/>
      <c r="C15" s="828"/>
      <c r="D15" s="830"/>
      <c r="E15" s="830"/>
      <c r="F15" s="832"/>
      <c r="G15" s="824"/>
      <c r="H15" s="535" t="s">
        <v>49</v>
      </c>
      <c r="I15" s="277"/>
      <c r="J15" s="277"/>
      <c r="K15" s="277"/>
      <c r="L15" s="277"/>
      <c r="M15" s="277"/>
      <c r="N15" s="277"/>
      <c r="O15" s="277"/>
      <c r="P15" s="385"/>
    </row>
    <row r="16" spans="1:16" x14ac:dyDescent="0.25">
      <c r="A16" s="381"/>
      <c r="B16" s="826"/>
      <c r="C16" s="828"/>
      <c r="D16" s="830"/>
      <c r="E16" s="830"/>
      <c r="F16" s="832"/>
      <c r="G16" s="824"/>
      <c r="H16" s="535" t="s">
        <v>710</v>
      </c>
      <c r="I16" s="277">
        <v>0</v>
      </c>
      <c r="J16" s="277">
        <v>0</v>
      </c>
      <c r="K16" s="277">
        <v>4000000</v>
      </c>
      <c r="L16" s="277">
        <v>3993815</v>
      </c>
      <c r="M16" s="277">
        <v>4000000</v>
      </c>
      <c r="N16" s="277"/>
      <c r="O16" s="277">
        <v>4000000</v>
      </c>
      <c r="P16" s="385"/>
    </row>
    <row r="17" spans="1:16" x14ac:dyDescent="0.25">
      <c r="A17" s="381"/>
      <c r="B17" s="835"/>
      <c r="C17" s="836"/>
      <c r="D17" s="837"/>
      <c r="E17" s="837"/>
      <c r="F17" s="855"/>
      <c r="G17" s="843"/>
      <c r="H17" s="536" t="s">
        <v>711</v>
      </c>
      <c r="I17" s="278">
        <f>I16</f>
        <v>0</v>
      </c>
      <c r="J17" s="278">
        <f t="shared" ref="J17:O17" si="1">J16</f>
        <v>0</v>
      </c>
      <c r="K17" s="278">
        <f t="shared" si="1"/>
        <v>4000000</v>
      </c>
      <c r="L17" s="278">
        <f t="shared" si="1"/>
        <v>3993815</v>
      </c>
      <c r="M17" s="278">
        <f t="shared" si="1"/>
        <v>4000000</v>
      </c>
      <c r="N17" s="278"/>
      <c r="O17" s="278">
        <f t="shared" si="1"/>
        <v>4000000</v>
      </c>
      <c r="P17" s="386"/>
    </row>
    <row r="18" spans="1:16" x14ac:dyDescent="0.25">
      <c r="A18" s="381"/>
      <c r="B18" s="861" t="s">
        <v>55</v>
      </c>
      <c r="C18" s="840" t="s">
        <v>737</v>
      </c>
      <c r="D18" s="863">
        <v>2016</v>
      </c>
      <c r="E18" s="863">
        <v>2023</v>
      </c>
      <c r="F18" s="864">
        <v>885000</v>
      </c>
      <c r="G18" s="860">
        <v>685000</v>
      </c>
      <c r="H18" s="535" t="s">
        <v>708</v>
      </c>
      <c r="I18" s="277"/>
      <c r="J18" s="277"/>
      <c r="K18" s="277"/>
      <c r="L18" s="277"/>
      <c r="M18" s="277"/>
      <c r="N18" s="277"/>
      <c r="O18" s="277"/>
      <c r="P18" s="385"/>
    </row>
    <row r="19" spans="1:16" x14ac:dyDescent="0.25">
      <c r="A19" s="381"/>
      <c r="B19" s="826"/>
      <c r="C19" s="841"/>
      <c r="D19" s="830"/>
      <c r="E19" s="830"/>
      <c r="F19" s="832"/>
      <c r="G19" s="824"/>
      <c r="H19" s="535" t="s">
        <v>709</v>
      </c>
      <c r="I19" s="277"/>
      <c r="J19" s="277"/>
      <c r="K19" s="277"/>
      <c r="L19" s="277"/>
      <c r="M19" s="277"/>
      <c r="N19" s="277"/>
      <c r="O19" s="277"/>
      <c r="P19" s="385"/>
    </row>
    <row r="20" spans="1:16" x14ac:dyDescent="0.25">
      <c r="A20" s="381"/>
      <c r="B20" s="826"/>
      <c r="C20" s="841"/>
      <c r="D20" s="830"/>
      <c r="E20" s="830"/>
      <c r="F20" s="832"/>
      <c r="G20" s="824"/>
      <c r="H20" s="535" t="s">
        <v>49</v>
      </c>
      <c r="I20" s="277"/>
      <c r="J20" s="277"/>
      <c r="K20" s="277"/>
      <c r="L20" s="277"/>
      <c r="M20" s="277"/>
      <c r="N20" s="277"/>
      <c r="O20" s="277"/>
      <c r="P20" s="385"/>
    </row>
    <row r="21" spans="1:16" x14ac:dyDescent="0.25">
      <c r="A21" s="381"/>
      <c r="B21" s="826"/>
      <c r="C21" s="841"/>
      <c r="D21" s="830"/>
      <c r="E21" s="830"/>
      <c r="F21" s="832"/>
      <c r="G21" s="824"/>
      <c r="H21" s="535" t="s">
        <v>710</v>
      </c>
      <c r="I21" s="277">
        <v>0</v>
      </c>
      <c r="J21" s="277">
        <v>0</v>
      </c>
      <c r="K21" s="388">
        <v>100000</v>
      </c>
      <c r="L21" s="277">
        <v>0</v>
      </c>
      <c r="M21" s="388">
        <v>200000</v>
      </c>
      <c r="N21" s="277"/>
      <c r="O21" s="388">
        <v>200000</v>
      </c>
      <c r="P21" s="385"/>
    </row>
    <row r="22" spans="1:16" x14ac:dyDescent="0.25">
      <c r="A22" s="381"/>
      <c r="B22" s="835"/>
      <c r="C22" s="852"/>
      <c r="D22" s="837"/>
      <c r="E22" s="837"/>
      <c r="F22" s="855"/>
      <c r="G22" s="843"/>
      <c r="H22" s="536" t="s">
        <v>711</v>
      </c>
      <c r="I22" s="278">
        <f>I21</f>
        <v>0</v>
      </c>
      <c r="J22" s="278">
        <f t="shared" ref="J22:O22" si="2">J21</f>
        <v>0</v>
      </c>
      <c r="K22" s="278">
        <f t="shared" si="2"/>
        <v>100000</v>
      </c>
      <c r="L22" s="278">
        <f t="shared" si="2"/>
        <v>0</v>
      </c>
      <c r="M22" s="278">
        <f t="shared" si="2"/>
        <v>200000</v>
      </c>
      <c r="N22" s="278"/>
      <c r="O22" s="278">
        <f t="shared" si="2"/>
        <v>200000</v>
      </c>
      <c r="P22" s="537"/>
    </row>
    <row r="23" spans="1:16" x14ac:dyDescent="0.25">
      <c r="A23" s="381"/>
      <c r="B23" s="861" t="s">
        <v>56</v>
      </c>
      <c r="C23" s="840" t="s">
        <v>738</v>
      </c>
      <c r="D23" s="863">
        <v>2016</v>
      </c>
      <c r="E23" s="863">
        <v>2023</v>
      </c>
      <c r="F23" s="864">
        <v>565000</v>
      </c>
      <c r="G23" s="860">
        <v>465000</v>
      </c>
      <c r="H23" s="535" t="s">
        <v>708</v>
      </c>
      <c r="I23" s="277"/>
      <c r="J23" s="277"/>
      <c r="K23" s="277"/>
      <c r="L23" s="277"/>
      <c r="M23" s="277"/>
      <c r="N23" s="277"/>
      <c r="O23" s="277"/>
      <c r="P23" s="385"/>
    </row>
    <row r="24" spans="1:16" x14ac:dyDescent="0.25">
      <c r="A24" s="381"/>
      <c r="B24" s="826"/>
      <c r="C24" s="841"/>
      <c r="D24" s="830"/>
      <c r="E24" s="830"/>
      <c r="F24" s="832"/>
      <c r="G24" s="824"/>
      <c r="H24" s="535" t="s">
        <v>709</v>
      </c>
      <c r="I24" s="277">
        <v>0</v>
      </c>
      <c r="J24" s="277"/>
      <c r="K24" s="277"/>
      <c r="L24" s="277"/>
      <c r="M24" s="277"/>
      <c r="N24" s="277"/>
      <c r="O24" s="277"/>
      <c r="P24" s="385"/>
    </row>
    <row r="25" spans="1:16" x14ac:dyDescent="0.25">
      <c r="A25" s="381"/>
      <c r="B25" s="826"/>
      <c r="C25" s="841"/>
      <c r="D25" s="830"/>
      <c r="E25" s="830"/>
      <c r="F25" s="832"/>
      <c r="G25" s="824"/>
      <c r="H25" s="535" t="s">
        <v>49</v>
      </c>
      <c r="I25" s="277"/>
      <c r="J25" s="277"/>
      <c r="K25" s="277"/>
      <c r="L25" s="277"/>
      <c r="M25" s="277"/>
      <c r="N25" s="277"/>
      <c r="O25" s="277"/>
      <c r="P25" s="385"/>
    </row>
    <row r="26" spans="1:16" x14ac:dyDescent="0.25">
      <c r="A26" s="381"/>
      <c r="B26" s="826"/>
      <c r="C26" s="841"/>
      <c r="D26" s="830"/>
      <c r="E26" s="830"/>
      <c r="F26" s="832"/>
      <c r="G26" s="824"/>
      <c r="H26" s="535" t="s">
        <v>710</v>
      </c>
      <c r="I26" s="277">
        <v>20000</v>
      </c>
      <c r="J26" s="277">
        <v>0</v>
      </c>
      <c r="K26" s="277">
        <v>30000</v>
      </c>
      <c r="L26" s="277">
        <v>0</v>
      </c>
      <c r="M26" s="277">
        <v>50000</v>
      </c>
      <c r="N26" s="277"/>
      <c r="O26" s="277">
        <v>100000</v>
      </c>
      <c r="P26" s="385"/>
    </row>
    <row r="27" spans="1:16" x14ac:dyDescent="0.25">
      <c r="A27" s="381"/>
      <c r="B27" s="835"/>
      <c r="C27" s="852"/>
      <c r="D27" s="837"/>
      <c r="E27" s="837"/>
      <c r="F27" s="855"/>
      <c r="G27" s="843"/>
      <c r="H27" s="536" t="s">
        <v>711</v>
      </c>
      <c r="I27" s="278">
        <f>I26</f>
        <v>20000</v>
      </c>
      <c r="J27" s="278">
        <f t="shared" ref="J27:M27" si="3">J26</f>
        <v>0</v>
      </c>
      <c r="K27" s="278">
        <f t="shared" si="3"/>
        <v>30000</v>
      </c>
      <c r="L27" s="278">
        <f t="shared" si="3"/>
        <v>0</v>
      </c>
      <c r="M27" s="278">
        <f t="shared" si="3"/>
        <v>50000</v>
      </c>
      <c r="N27" s="278"/>
      <c r="O27" s="278">
        <f t="shared" ref="O27" si="4">O26</f>
        <v>100000</v>
      </c>
      <c r="P27" s="537"/>
    </row>
    <row r="28" spans="1:16" x14ac:dyDescent="0.25">
      <c r="A28" s="381"/>
      <c r="B28" s="518"/>
      <c r="C28" s="840" t="s">
        <v>739</v>
      </c>
      <c r="D28" s="502"/>
      <c r="E28" s="502"/>
      <c r="F28" s="864">
        <v>1753000</v>
      </c>
      <c r="G28" s="499"/>
      <c r="H28" s="535" t="s">
        <v>708</v>
      </c>
      <c r="I28" s="388"/>
      <c r="J28" s="388"/>
      <c r="K28" s="388"/>
      <c r="L28" s="388"/>
      <c r="M28" s="388"/>
      <c r="N28" s="388"/>
      <c r="O28" s="388"/>
      <c r="P28" s="387"/>
    </row>
    <row r="29" spans="1:16" x14ac:dyDescent="0.25">
      <c r="A29" s="381"/>
      <c r="B29" s="518"/>
      <c r="C29" s="841"/>
      <c r="D29" s="502"/>
      <c r="E29" s="502"/>
      <c r="F29" s="832"/>
      <c r="G29" s="499"/>
      <c r="H29" s="535" t="s">
        <v>709</v>
      </c>
      <c r="I29" s="388"/>
      <c r="J29" s="388"/>
      <c r="K29" s="388"/>
      <c r="L29" s="388"/>
      <c r="M29" s="388"/>
      <c r="N29" s="388"/>
      <c r="O29" s="388"/>
      <c r="P29" s="387"/>
    </row>
    <row r="30" spans="1:16" x14ac:dyDescent="0.25">
      <c r="A30" s="381"/>
      <c r="B30" s="518" t="s">
        <v>57</v>
      </c>
      <c r="C30" s="841"/>
      <c r="D30" s="502">
        <v>2016</v>
      </c>
      <c r="E30" s="502">
        <v>2023</v>
      </c>
      <c r="F30" s="832"/>
      <c r="G30" s="499">
        <v>1353000</v>
      </c>
      <c r="H30" s="535" t="s">
        <v>49</v>
      </c>
      <c r="I30" s="388"/>
      <c r="J30" s="388"/>
      <c r="K30" s="388"/>
      <c r="L30" s="388"/>
      <c r="M30" s="388"/>
      <c r="N30" s="388"/>
      <c r="O30" s="388"/>
      <c r="P30" s="387"/>
    </row>
    <row r="31" spans="1:16" x14ac:dyDescent="0.25">
      <c r="A31" s="381"/>
      <c r="B31" s="518"/>
      <c r="C31" s="841"/>
      <c r="D31" s="502"/>
      <c r="E31" s="502"/>
      <c r="F31" s="832"/>
      <c r="G31" s="499"/>
      <c r="H31" s="535" t="s">
        <v>710</v>
      </c>
      <c r="I31" s="388">
        <v>0</v>
      </c>
      <c r="J31" s="388">
        <v>133165</v>
      </c>
      <c r="K31" s="388">
        <v>200000</v>
      </c>
      <c r="L31" s="388">
        <v>249830</v>
      </c>
      <c r="M31" s="388">
        <v>400000</v>
      </c>
      <c r="N31" s="388"/>
      <c r="O31" s="388">
        <v>400000</v>
      </c>
      <c r="P31" s="387"/>
    </row>
    <row r="32" spans="1:16" ht="18.75" customHeight="1" x14ac:dyDescent="0.25">
      <c r="A32" s="381"/>
      <c r="B32" s="518"/>
      <c r="C32" s="841"/>
      <c r="D32" s="502"/>
      <c r="E32" s="502"/>
      <c r="F32" s="871"/>
      <c r="G32" s="499"/>
      <c r="H32" s="536" t="s">
        <v>711</v>
      </c>
      <c r="I32" s="278">
        <f>I31</f>
        <v>0</v>
      </c>
      <c r="J32" s="278">
        <f t="shared" ref="J32:M32" si="5">J31</f>
        <v>133165</v>
      </c>
      <c r="K32" s="278">
        <f t="shared" si="5"/>
        <v>200000</v>
      </c>
      <c r="L32" s="278">
        <f t="shared" si="5"/>
        <v>249830</v>
      </c>
      <c r="M32" s="278">
        <f t="shared" si="5"/>
        <v>400000</v>
      </c>
      <c r="N32" s="278"/>
      <c r="O32" s="278">
        <v>400000</v>
      </c>
      <c r="P32" s="386"/>
    </row>
    <row r="33" spans="1:16" ht="13.5" customHeight="1" x14ac:dyDescent="0.25">
      <c r="A33" s="381"/>
      <c r="B33" s="519"/>
      <c r="C33" s="858" t="s">
        <v>747</v>
      </c>
      <c r="D33" s="503"/>
      <c r="E33" s="503"/>
      <c r="F33" s="870">
        <v>1434000</v>
      </c>
      <c r="G33" s="520"/>
      <c r="H33" s="535" t="s">
        <v>708</v>
      </c>
      <c r="I33" s="388"/>
      <c r="J33" s="388"/>
      <c r="K33" s="388"/>
      <c r="L33" s="388"/>
      <c r="M33" s="388"/>
      <c r="N33" s="388"/>
      <c r="O33" s="388"/>
      <c r="P33" s="387"/>
    </row>
    <row r="34" spans="1:16" ht="13.5" customHeight="1" x14ac:dyDescent="0.25">
      <c r="A34" s="381"/>
      <c r="B34" s="518"/>
      <c r="C34" s="828"/>
      <c r="D34" s="502"/>
      <c r="E34" s="502"/>
      <c r="F34" s="832"/>
      <c r="G34" s="499"/>
      <c r="H34" s="535" t="s">
        <v>709</v>
      </c>
      <c r="I34" s="388"/>
      <c r="J34" s="388"/>
      <c r="K34" s="388"/>
      <c r="L34" s="388"/>
      <c r="M34" s="388"/>
      <c r="N34" s="388"/>
      <c r="O34" s="388"/>
      <c r="P34" s="387"/>
    </row>
    <row r="35" spans="1:16" ht="13.5" customHeight="1" x14ac:dyDescent="0.25">
      <c r="A35" s="381"/>
      <c r="B35" s="518" t="s">
        <v>58</v>
      </c>
      <c r="C35" s="828"/>
      <c r="D35" s="502">
        <v>2017</v>
      </c>
      <c r="E35" s="502">
        <v>2023</v>
      </c>
      <c r="F35" s="832"/>
      <c r="G35" s="499">
        <v>484000</v>
      </c>
      <c r="H35" s="535" t="s">
        <v>49</v>
      </c>
      <c r="I35" s="388"/>
      <c r="J35" s="388"/>
      <c r="K35" s="388"/>
      <c r="L35" s="388"/>
      <c r="M35" s="388"/>
      <c r="N35" s="388"/>
      <c r="O35" s="388"/>
      <c r="P35" s="387"/>
    </row>
    <row r="36" spans="1:16" ht="13.5" customHeight="1" x14ac:dyDescent="0.25">
      <c r="A36" s="381"/>
      <c r="B36" s="518"/>
      <c r="C36" s="828"/>
      <c r="D36" s="502"/>
      <c r="E36" s="502"/>
      <c r="F36" s="832"/>
      <c r="G36" s="499"/>
      <c r="H36" s="535" t="s">
        <v>710</v>
      </c>
      <c r="I36" s="388">
        <v>100000</v>
      </c>
      <c r="J36" s="388">
        <v>50750</v>
      </c>
      <c r="K36" s="388">
        <v>400000</v>
      </c>
      <c r="L36" s="388">
        <v>206550</v>
      </c>
      <c r="M36" s="388">
        <v>500000</v>
      </c>
      <c r="N36" s="388"/>
      <c r="O36" s="388">
        <v>950000</v>
      </c>
      <c r="P36" s="387"/>
    </row>
    <row r="37" spans="1:16" ht="20.25" customHeight="1" x14ac:dyDescent="0.25">
      <c r="A37" s="381"/>
      <c r="B37" s="518"/>
      <c r="C37" s="828"/>
      <c r="D37" s="502"/>
      <c r="E37" s="502"/>
      <c r="F37" s="871"/>
      <c r="G37" s="499"/>
      <c r="H37" s="538" t="s">
        <v>711</v>
      </c>
      <c r="I37" s="278">
        <f>I36</f>
        <v>100000</v>
      </c>
      <c r="J37" s="278">
        <f t="shared" ref="J37:L37" si="6">J36</f>
        <v>50750</v>
      </c>
      <c r="K37" s="278">
        <f t="shared" si="6"/>
        <v>400000</v>
      </c>
      <c r="L37" s="278">
        <f t="shared" si="6"/>
        <v>206550</v>
      </c>
      <c r="M37" s="278">
        <v>500000</v>
      </c>
      <c r="N37" s="278"/>
      <c r="O37" s="278">
        <v>950000</v>
      </c>
      <c r="P37" s="386"/>
    </row>
    <row r="38" spans="1:16" ht="13.5" customHeight="1" x14ac:dyDescent="0.25">
      <c r="A38" s="381"/>
      <c r="B38" s="519"/>
      <c r="C38" s="856" t="s">
        <v>740</v>
      </c>
      <c r="D38" s="503"/>
      <c r="E38" s="503"/>
      <c r="F38" s="870">
        <v>1144000</v>
      </c>
      <c r="G38" s="520"/>
      <c r="H38" s="535" t="s">
        <v>708</v>
      </c>
      <c r="I38" s="389"/>
      <c r="J38" s="388"/>
      <c r="K38" s="388"/>
      <c r="L38" s="388"/>
      <c r="M38" s="388"/>
      <c r="N38" s="388"/>
      <c r="O38" s="388"/>
      <c r="P38" s="387"/>
    </row>
    <row r="39" spans="1:16" ht="13.5" customHeight="1" x14ac:dyDescent="0.25">
      <c r="A39" s="381"/>
      <c r="B39" s="518"/>
      <c r="C39" s="841"/>
      <c r="D39" s="502"/>
      <c r="E39" s="502"/>
      <c r="F39" s="832"/>
      <c r="G39" s="499"/>
      <c r="H39" s="535" t="s">
        <v>709</v>
      </c>
      <c r="I39" s="389"/>
      <c r="J39" s="388"/>
      <c r="K39" s="388"/>
      <c r="L39" s="388"/>
      <c r="M39" s="388"/>
      <c r="N39" s="388"/>
      <c r="O39" s="388"/>
      <c r="P39" s="387"/>
    </row>
    <row r="40" spans="1:16" ht="13.5" customHeight="1" x14ac:dyDescent="0.25">
      <c r="A40" s="381"/>
      <c r="B40" s="518" t="s">
        <v>59</v>
      </c>
      <c r="C40" s="841"/>
      <c r="D40" s="502">
        <v>2017</v>
      </c>
      <c r="E40" s="502">
        <v>2023</v>
      </c>
      <c r="F40" s="832"/>
      <c r="G40" s="499">
        <v>654000</v>
      </c>
      <c r="H40" s="535" t="s">
        <v>49</v>
      </c>
      <c r="I40" s="389"/>
      <c r="J40" s="388"/>
      <c r="K40" s="388"/>
      <c r="L40" s="388"/>
      <c r="M40" s="388"/>
      <c r="N40" s="388"/>
      <c r="O40" s="388"/>
      <c r="P40" s="387"/>
    </row>
    <row r="41" spans="1:16" ht="13.5" customHeight="1" x14ac:dyDescent="0.25">
      <c r="A41" s="381"/>
      <c r="B41" s="518"/>
      <c r="C41" s="841"/>
      <c r="D41" s="502"/>
      <c r="E41" s="502"/>
      <c r="F41" s="832"/>
      <c r="G41" s="499"/>
      <c r="H41" s="535" t="s">
        <v>710</v>
      </c>
      <c r="I41" s="389">
        <v>0</v>
      </c>
      <c r="J41" s="388">
        <v>0</v>
      </c>
      <c r="K41" s="277">
        <v>150000</v>
      </c>
      <c r="L41" s="388">
        <v>0</v>
      </c>
      <c r="M41" s="388">
        <v>300000</v>
      </c>
      <c r="N41" s="388"/>
      <c r="O41" s="388">
        <v>490000</v>
      </c>
      <c r="P41" s="387"/>
    </row>
    <row r="42" spans="1:16" ht="15.75" customHeight="1" x14ac:dyDescent="0.25">
      <c r="A42" s="381"/>
      <c r="B42" s="518"/>
      <c r="C42" s="857"/>
      <c r="D42" s="502"/>
      <c r="E42" s="502"/>
      <c r="F42" s="871"/>
      <c r="G42" s="499"/>
      <c r="H42" s="538" t="s">
        <v>711</v>
      </c>
      <c r="I42" s="382">
        <f>I41</f>
        <v>0</v>
      </c>
      <c r="J42" s="382">
        <f t="shared" ref="J42:L42" si="7">J41</f>
        <v>0</v>
      </c>
      <c r="K42" s="382">
        <f t="shared" si="7"/>
        <v>150000</v>
      </c>
      <c r="L42" s="382">
        <f t="shared" si="7"/>
        <v>0</v>
      </c>
      <c r="M42" s="278">
        <v>300000</v>
      </c>
      <c r="N42" s="278"/>
      <c r="O42" s="278">
        <v>490000</v>
      </c>
      <c r="P42" s="386"/>
    </row>
    <row r="43" spans="1:16" ht="13.5" customHeight="1" x14ac:dyDescent="0.25">
      <c r="A43" s="381"/>
      <c r="B43" s="519"/>
      <c r="C43" s="856" t="s">
        <v>746</v>
      </c>
      <c r="D43" s="503"/>
      <c r="E43" s="503"/>
      <c r="F43" s="872">
        <v>170000</v>
      </c>
      <c r="G43" s="520"/>
      <c r="H43" s="535" t="s">
        <v>708</v>
      </c>
      <c r="I43" s="389"/>
      <c r="J43" s="388"/>
      <c r="K43" s="388"/>
      <c r="L43" s="388"/>
      <c r="M43" s="388"/>
      <c r="N43" s="388"/>
      <c r="O43" s="388"/>
      <c r="P43" s="387"/>
    </row>
    <row r="44" spans="1:16" ht="13.5" customHeight="1" x14ac:dyDescent="0.25">
      <c r="A44" s="381"/>
      <c r="B44" s="518"/>
      <c r="C44" s="841"/>
      <c r="D44" s="502"/>
      <c r="E44" s="502"/>
      <c r="F44" s="873"/>
      <c r="G44" s="499"/>
      <c r="H44" s="535" t="s">
        <v>709</v>
      </c>
      <c r="I44" s="389"/>
      <c r="J44" s="388"/>
      <c r="K44" s="388"/>
      <c r="L44" s="388"/>
      <c r="M44" s="388"/>
      <c r="N44" s="388"/>
      <c r="O44" s="388"/>
      <c r="P44" s="387"/>
    </row>
    <row r="45" spans="1:16" ht="13.5" customHeight="1" x14ac:dyDescent="0.25">
      <c r="A45" s="381"/>
      <c r="B45" s="518" t="s">
        <v>741</v>
      </c>
      <c r="C45" s="841"/>
      <c r="D45" s="502">
        <v>2020</v>
      </c>
      <c r="E45" s="502">
        <v>2023</v>
      </c>
      <c r="F45" s="873"/>
      <c r="G45" s="499">
        <v>70000</v>
      </c>
      <c r="H45" s="535" t="s">
        <v>49</v>
      </c>
      <c r="I45" s="389"/>
      <c r="J45" s="388"/>
      <c r="K45" s="388"/>
      <c r="L45" s="388"/>
      <c r="M45" s="388"/>
      <c r="N45" s="388"/>
      <c r="O45" s="388"/>
      <c r="P45" s="387"/>
    </row>
    <row r="46" spans="1:16" ht="13.5" customHeight="1" x14ac:dyDescent="0.25">
      <c r="A46" s="381"/>
      <c r="B46" s="518"/>
      <c r="C46" s="841"/>
      <c r="D46" s="502"/>
      <c r="E46" s="502"/>
      <c r="F46" s="873"/>
      <c r="G46" s="499"/>
      <c r="H46" s="535" t="s">
        <v>710</v>
      </c>
      <c r="I46" s="389">
        <v>0</v>
      </c>
      <c r="J46" s="388">
        <v>0</v>
      </c>
      <c r="K46" s="388">
        <v>50000</v>
      </c>
      <c r="L46" s="388">
        <v>0</v>
      </c>
      <c r="M46" s="388">
        <v>100000</v>
      </c>
      <c r="N46" s="388"/>
      <c r="O46" s="388">
        <v>100000</v>
      </c>
      <c r="P46" s="387"/>
    </row>
    <row r="47" spans="1:16" ht="17.25" customHeight="1" x14ac:dyDescent="0.25">
      <c r="A47" s="381"/>
      <c r="B47" s="521"/>
      <c r="C47" s="857"/>
      <c r="D47" s="504"/>
      <c r="E47" s="504"/>
      <c r="F47" s="874"/>
      <c r="G47" s="522"/>
      <c r="H47" s="538" t="s">
        <v>711</v>
      </c>
      <c r="I47" s="382">
        <f>I46</f>
        <v>0</v>
      </c>
      <c r="J47" s="382">
        <f t="shared" ref="J47:L47" si="8">J46</f>
        <v>0</v>
      </c>
      <c r="K47" s="382">
        <f t="shared" si="8"/>
        <v>50000</v>
      </c>
      <c r="L47" s="382">
        <f t="shared" si="8"/>
        <v>0</v>
      </c>
      <c r="M47" s="278">
        <v>100000</v>
      </c>
      <c r="N47" s="278"/>
      <c r="O47" s="278">
        <v>100000</v>
      </c>
      <c r="P47" s="386"/>
    </row>
    <row r="48" spans="1:16" ht="13.5" customHeight="1" x14ac:dyDescent="0.25">
      <c r="A48" s="381"/>
      <c r="B48" s="518"/>
      <c r="C48" s="858" t="s">
        <v>748</v>
      </c>
      <c r="D48" s="502"/>
      <c r="E48" s="502"/>
      <c r="F48" s="870">
        <v>1203000</v>
      </c>
      <c r="G48" s="499"/>
      <c r="H48" s="535" t="s">
        <v>708</v>
      </c>
      <c r="I48" s="388"/>
      <c r="J48" s="388"/>
      <c r="K48" s="388"/>
      <c r="L48" s="388"/>
      <c r="M48" s="388"/>
      <c r="N48" s="388"/>
      <c r="O48" s="388"/>
      <c r="P48" s="387"/>
    </row>
    <row r="49" spans="1:16" ht="13.5" hidden="1" customHeight="1" x14ac:dyDescent="0.25">
      <c r="A49" s="381"/>
      <c r="B49" s="518"/>
      <c r="C49" s="828"/>
      <c r="D49" s="502"/>
      <c r="E49" s="502"/>
      <c r="F49" s="832"/>
      <c r="G49" s="499"/>
      <c r="H49" s="535" t="s">
        <v>709</v>
      </c>
      <c r="I49" s="388"/>
      <c r="J49" s="388"/>
      <c r="K49" s="388"/>
      <c r="L49" s="388"/>
      <c r="M49" s="388"/>
      <c r="N49" s="388"/>
      <c r="O49" s="388"/>
      <c r="P49" s="387"/>
    </row>
    <row r="50" spans="1:16" ht="42.75" customHeight="1" x14ac:dyDescent="0.25">
      <c r="A50" s="381"/>
      <c r="B50" s="518" t="s">
        <v>742</v>
      </c>
      <c r="C50" s="828"/>
      <c r="D50" s="502">
        <v>2019</v>
      </c>
      <c r="E50" s="502">
        <v>2023</v>
      </c>
      <c r="F50" s="832"/>
      <c r="G50" s="499">
        <v>213000</v>
      </c>
      <c r="H50" s="535" t="s">
        <v>49</v>
      </c>
      <c r="I50" s="388"/>
      <c r="J50" s="388"/>
      <c r="K50" s="388"/>
      <c r="L50" s="388"/>
      <c r="M50" s="388"/>
      <c r="N50" s="388"/>
      <c r="O50" s="388"/>
      <c r="P50" s="387"/>
    </row>
    <row r="51" spans="1:16" ht="13.5" customHeight="1" x14ac:dyDescent="0.25">
      <c r="A51" s="381"/>
      <c r="B51" s="518"/>
      <c r="C51" s="828"/>
      <c r="D51" s="502"/>
      <c r="E51" s="502"/>
      <c r="F51" s="832"/>
      <c r="G51" s="499"/>
      <c r="H51" s="535" t="s">
        <v>710</v>
      </c>
      <c r="I51" s="388">
        <v>600000</v>
      </c>
      <c r="J51" s="388">
        <v>0</v>
      </c>
      <c r="K51" s="388">
        <v>800000</v>
      </c>
      <c r="L51" s="388">
        <v>0</v>
      </c>
      <c r="M51" s="388">
        <v>990000</v>
      </c>
      <c r="N51" s="388"/>
      <c r="O51" s="388">
        <v>990000</v>
      </c>
      <c r="P51" s="387"/>
    </row>
    <row r="52" spans="1:16" ht="15" customHeight="1" x14ac:dyDescent="0.25">
      <c r="A52" s="381"/>
      <c r="B52" s="518"/>
      <c r="C52" s="859"/>
      <c r="D52" s="502"/>
      <c r="E52" s="502"/>
      <c r="F52" s="871"/>
      <c r="G52" s="499"/>
      <c r="H52" s="538" t="s">
        <v>711</v>
      </c>
      <c r="I52" s="278">
        <f>I51</f>
        <v>600000</v>
      </c>
      <c r="J52" s="278">
        <f t="shared" ref="J52:L52" si="9">J51</f>
        <v>0</v>
      </c>
      <c r="K52" s="278">
        <f t="shared" si="9"/>
        <v>800000</v>
      </c>
      <c r="L52" s="278">
        <f t="shared" si="9"/>
        <v>0</v>
      </c>
      <c r="M52" s="278">
        <v>990000</v>
      </c>
      <c r="N52" s="278"/>
      <c r="O52" s="278">
        <v>990000</v>
      </c>
      <c r="P52" s="386"/>
    </row>
    <row r="53" spans="1:16" ht="13.5" customHeight="1" x14ac:dyDescent="0.25">
      <c r="A53" s="381"/>
      <c r="B53" s="519"/>
      <c r="C53" s="856" t="s">
        <v>749</v>
      </c>
      <c r="D53" s="503"/>
      <c r="E53" s="503"/>
      <c r="F53" s="870">
        <v>240000</v>
      </c>
      <c r="G53" s="520"/>
      <c r="H53" s="535" t="s">
        <v>708</v>
      </c>
      <c r="I53" s="388"/>
      <c r="J53" s="388"/>
      <c r="K53" s="388"/>
      <c r="L53" s="388"/>
      <c r="M53" s="388"/>
      <c r="N53" s="388"/>
      <c r="O53" s="388"/>
      <c r="P53" s="387"/>
    </row>
    <row r="54" spans="1:16" ht="13.5" customHeight="1" x14ac:dyDescent="0.25">
      <c r="A54" s="381"/>
      <c r="B54" s="518"/>
      <c r="C54" s="841"/>
      <c r="D54" s="502"/>
      <c r="E54" s="502"/>
      <c r="F54" s="832"/>
      <c r="G54" s="499"/>
      <c r="H54" s="535" t="s">
        <v>709</v>
      </c>
      <c r="I54" s="388"/>
      <c r="J54" s="388"/>
      <c r="K54" s="388"/>
      <c r="L54" s="388"/>
      <c r="M54" s="388"/>
      <c r="N54" s="388"/>
      <c r="O54" s="388"/>
      <c r="P54" s="387"/>
    </row>
    <row r="55" spans="1:16" ht="13.5" customHeight="1" x14ac:dyDescent="0.25">
      <c r="A55" s="381"/>
      <c r="B55" s="518" t="s">
        <v>743</v>
      </c>
      <c r="C55" s="841"/>
      <c r="D55" s="502">
        <v>2021</v>
      </c>
      <c r="E55" s="502">
        <v>2023</v>
      </c>
      <c r="F55" s="832"/>
      <c r="G55" s="499">
        <v>0</v>
      </c>
      <c r="H55" s="535" t="s">
        <v>49</v>
      </c>
      <c r="I55" s="388"/>
      <c r="J55" s="388"/>
      <c r="K55" s="388"/>
      <c r="L55" s="388"/>
      <c r="M55" s="388"/>
      <c r="N55" s="388"/>
      <c r="O55" s="388"/>
      <c r="P55" s="387"/>
    </row>
    <row r="56" spans="1:16" ht="13.5" customHeight="1" x14ac:dyDescent="0.25">
      <c r="A56" s="381"/>
      <c r="B56" s="518"/>
      <c r="C56" s="841"/>
      <c r="D56" s="502"/>
      <c r="E56" s="502"/>
      <c r="F56" s="832"/>
      <c r="G56" s="499"/>
      <c r="H56" s="535" t="s">
        <v>710</v>
      </c>
      <c r="I56" s="388">
        <v>240000</v>
      </c>
      <c r="J56" s="388">
        <v>0</v>
      </c>
      <c r="K56" s="388">
        <v>240000</v>
      </c>
      <c r="L56" s="388">
        <v>0</v>
      </c>
      <c r="M56" s="388">
        <v>240000</v>
      </c>
      <c r="N56" s="388"/>
      <c r="O56" s="388">
        <v>240000</v>
      </c>
      <c r="P56" s="387"/>
    </row>
    <row r="57" spans="1:16" ht="17.25" customHeight="1" x14ac:dyDescent="0.25">
      <c r="A57" s="381"/>
      <c r="B57" s="521"/>
      <c r="C57" s="857"/>
      <c r="D57" s="504"/>
      <c r="E57" s="504"/>
      <c r="F57" s="871"/>
      <c r="G57" s="522"/>
      <c r="H57" s="536" t="s">
        <v>711</v>
      </c>
      <c r="I57" s="278">
        <f>I56</f>
        <v>240000</v>
      </c>
      <c r="J57" s="278">
        <f t="shared" ref="J57:L57" si="10">J56</f>
        <v>0</v>
      </c>
      <c r="K57" s="278">
        <f t="shared" si="10"/>
        <v>240000</v>
      </c>
      <c r="L57" s="278">
        <f t="shared" si="10"/>
        <v>0</v>
      </c>
      <c r="M57" s="278">
        <f t="shared" ref="M57" si="11">240000</f>
        <v>240000</v>
      </c>
      <c r="N57" s="278"/>
      <c r="O57" s="278">
        <v>240000</v>
      </c>
      <c r="P57" s="386"/>
    </row>
    <row r="58" spans="1:16" ht="13.5" customHeight="1" x14ac:dyDescent="0.25">
      <c r="A58" s="381"/>
      <c r="B58" s="518"/>
      <c r="C58" s="858" t="s">
        <v>788</v>
      </c>
      <c r="D58" s="502"/>
      <c r="E58" s="502"/>
      <c r="F58" s="870">
        <v>534000</v>
      </c>
      <c r="G58" s="499"/>
      <c r="H58" s="535" t="s">
        <v>708</v>
      </c>
      <c r="I58" s="388"/>
      <c r="J58" s="388"/>
      <c r="K58" s="388"/>
      <c r="L58" s="388"/>
      <c r="M58" s="388"/>
      <c r="N58" s="388"/>
      <c r="O58" s="388"/>
      <c r="P58" s="387"/>
    </row>
    <row r="59" spans="1:16" ht="13.5" customHeight="1" x14ac:dyDescent="0.25">
      <c r="A59" s="381"/>
      <c r="B59" s="518"/>
      <c r="C59" s="828"/>
      <c r="D59" s="502"/>
      <c r="E59" s="502"/>
      <c r="F59" s="832"/>
      <c r="G59" s="499"/>
      <c r="H59" s="535" t="s">
        <v>709</v>
      </c>
      <c r="I59" s="388"/>
      <c r="J59" s="388"/>
      <c r="K59" s="388"/>
      <c r="L59" s="388"/>
      <c r="M59" s="388"/>
      <c r="N59" s="388"/>
      <c r="O59" s="388"/>
      <c r="P59" s="387"/>
    </row>
    <row r="60" spans="1:16" ht="13.5" customHeight="1" x14ac:dyDescent="0.25">
      <c r="A60" s="381"/>
      <c r="B60" s="518" t="s">
        <v>744</v>
      </c>
      <c r="C60" s="828"/>
      <c r="D60" s="502">
        <v>2017</v>
      </c>
      <c r="E60" s="502">
        <v>2023</v>
      </c>
      <c r="F60" s="832"/>
      <c r="G60" s="499">
        <v>334000</v>
      </c>
      <c r="H60" s="535" t="s">
        <v>49</v>
      </c>
      <c r="I60" s="388"/>
      <c r="J60" s="388"/>
      <c r="K60" s="388"/>
      <c r="L60" s="388"/>
      <c r="M60" s="388"/>
      <c r="N60" s="388"/>
      <c r="O60" s="388"/>
      <c r="P60" s="387"/>
    </row>
    <row r="61" spans="1:16" ht="13.5" customHeight="1" x14ac:dyDescent="0.25">
      <c r="A61" s="381"/>
      <c r="B61" s="518"/>
      <c r="C61" s="828"/>
      <c r="D61" s="502"/>
      <c r="E61" s="502"/>
      <c r="F61" s="832"/>
      <c r="G61" s="499"/>
      <c r="H61" s="535" t="s">
        <v>710</v>
      </c>
      <c r="I61" s="388">
        <v>0</v>
      </c>
      <c r="J61" s="388">
        <v>0</v>
      </c>
      <c r="K61" s="388">
        <v>0</v>
      </c>
      <c r="L61" s="388">
        <v>0</v>
      </c>
      <c r="M61" s="388">
        <v>200000</v>
      </c>
      <c r="N61" s="388"/>
      <c r="O61" s="388">
        <v>200000</v>
      </c>
      <c r="P61" s="387"/>
    </row>
    <row r="62" spans="1:16" ht="15.75" customHeight="1" x14ac:dyDescent="0.25">
      <c r="A62" s="381"/>
      <c r="B62" s="518"/>
      <c r="C62" s="859"/>
      <c r="D62" s="502"/>
      <c r="E62" s="502"/>
      <c r="F62" s="871"/>
      <c r="G62" s="499"/>
      <c r="H62" s="538" t="s">
        <v>711</v>
      </c>
      <c r="I62" s="278">
        <f>I61</f>
        <v>0</v>
      </c>
      <c r="J62" s="278">
        <f t="shared" ref="J62:L62" si="12">J61</f>
        <v>0</v>
      </c>
      <c r="K62" s="278">
        <f t="shared" si="12"/>
        <v>0</v>
      </c>
      <c r="L62" s="278">
        <f t="shared" si="12"/>
        <v>0</v>
      </c>
      <c r="M62" s="278">
        <v>200000</v>
      </c>
      <c r="N62" s="278"/>
      <c r="O62" s="278">
        <v>200000</v>
      </c>
      <c r="P62" s="386"/>
    </row>
    <row r="63" spans="1:16" ht="13.5" customHeight="1" x14ac:dyDescent="0.25">
      <c r="A63" s="381"/>
      <c r="B63" s="519"/>
      <c r="C63" s="858" t="s">
        <v>753</v>
      </c>
      <c r="D63" s="875">
        <v>2020</v>
      </c>
      <c r="E63" s="503"/>
      <c r="F63" s="870">
        <v>1906000</v>
      </c>
      <c r="G63" s="520"/>
      <c r="H63" s="539" t="s">
        <v>708</v>
      </c>
      <c r="I63" s="389"/>
      <c r="J63" s="388"/>
      <c r="K63" s="388"/>
      <c r="L63" s="388"/>
      <c r="M63" s="388"/>
      <c r="N63" s="388"/>
      <c r="O63" s="388"/>
      <c r="P63" s="387"/>
    </row>
    <row r="64" spans="1:16" ht="13.5" customHeight="1" x14ac:dyDescent="0.25">
      <c r="A64" s="381"/>
      <c r="B64" s="518"/>
      <c r="C64" s="828"/>
      <c r="D64" s="830"/>
      <c r="E64" s="502"/>
      <c r="F64" s="832"/>
      <c r="G64" s="499"/>
      <c r="H64" s="540" t="s">
        <v>709</v>
      </c>
      <c r="I64" s="389"/>
      <c r="J64" s="388"/>
      <c r="K64" s="388"/>
      <c r="L64" s="388"/>
      <c r="M64" s="388"/>
      <c r="N64" s="388"/>
      <c r="O64" s="388"/>
      <c r="P64" s="387"/>
    </row>
    <row r="65" spans="1:16" ht="13.5" customHeight="1" x14ac:dyDescent="0.25">
      <c r="A65" s="381"/>
      <c r="B65" s="518" t="s">
        <v>745</v>
      </c>
      <c r="C65" s="828"/>
      <c r="D65" s="830"/>
      <c r="E65" s="502"/>
      <c r="F65" s="832"/>
      <c r="G65" s="499"/>
      <c r="H65" s="540" t="s">
        <v>49</v>
      </c>
      <c r="I65" s="389"/>
      <c r="J65" s="388"/>
      <c r="K65" s="388"/>
      <c r="L65" s="388"/>
      <c r="M65" s="388"/>
      <c r="N65" s="388"/>
      <c r="O65" s="388"/>
      <c r="P65" s="387"/>
    </row>
    <row r="66" spans="1:16" ht="13.5" customHeight="1" x14ac:dyDescent="0.25">
      <c r="A66" s="381"/>
      <c r="B66" s="518"/>
      <c r="C66" s="828"/>
      <c r="D66" s="830"/>
      <c r="E66" s="502">
        <v>2023</v>
      </c>
      <c r="F66" s="832"/>
      <c r="G66" s="499">
        <v>126000</v>
      </c>
      <c r="H66" s="540" t="s">
        <v>710</v>
      </c>
      <c r="I66" s="389">
        <v>0</v>
      </c>
      <c r="J66" s="388">
        <v>0</v>
      </c>
      <c r="K66" s="388">
        <v>400000</v>
      </c>
      <c r="L66" s="388">
        <v>0</v>
      </c>
      <c r="M66" s="388">
        <v>1000000</v>
      </c>
      <c r="N66" s="388"/>
      <c r="O66" s="388">
        <v>1780000</v>
      </c>
      <c r="P66" s="387"/>
    </row>
    <row r="67" spans="1:16" ht="52.5" customHeight="1" x14ac:dyDescent="0.25">
      <c r="A67" s="381"/>
      <c r="B67" s="521"/>
      <c r="C67" s="859"/>
      <c r="D67" s="876"/>
      <c r="E67" s="504"/>
      <c r="F67" s="871"/>
      <c r="G67" s="522"/>
      <c r="H67" s="541" t="s">
        <v>711</v>
      </c>
      <c r="I67" s="382">
        <f>I66</f>
        <v>0</v>
      </c>
      <c r="J67" s="382">
        <f t="shared" ref="J67:L67" si="13">J66</f>
        <v>0</v>
      </c>
      <c r="K67" s="382">
        <f t="shared" si="13"/>
        <v>400000</v>
      </c>
      <c r="L67" s="382">
        <f t="shared" si="13"/>
        <v>0</v>
      </c>
      <c r="M67" s="278">
        <v>1000000</v>
      </c>
      <c r="N67" s="278"/>
      <c r="O67" s="278">
        <v>1780000</v>
      </c>
      <c r="P67" s="386"/>
    </row>
    <row r="68" spans="1:16" ht="13.5" customHeight="1" x14ac:dyDescent="0.25">
      <c r="A68" s="381"/>
      <c r="B68" s="518"/>
      <c r="C68" s="856" t="s">
        <v>754</v>
      </c>
      <c r="D68" s="502"/>
      <c r="E68" s="383"/>
      <c r="F68" s="880">
        <v>1868000</v>
      </c>
      <c r="G68" s="523"/>
      <c r="H68" s="539" t="s">
        <v>708</v>
      </c>
      <c r="I68" s="389"/>
      <c r="J68" s="388"/>
      <c r="K68" s="388"/>
      <c r="L68" s="388"/>
      <c r="M68" s="388"/>
      <c r="N68" s="388"/>
      <c r="O68" s="388"/>
      <c r="P68" s="387"/>
    </row>
    <row r="69" spans="1:16" ht="13.5" customHeight="1" x14ac:dyDescent="0.25">
      <c r="A69" s="381"/>
      <c r="B69" s="518"/>
      <c r="C69" s="841"/>
      <c r="D69" s="502"/>
      <c r="E69" s="383"/>
      <c r="F69" s="881"/>
      <c r="G69" s="524"/>
      <c r="H69" s="540" t="s">
        <v>709</v>
      </c>
      <c r="I69" s="389"/>
      <c r="J69" s="388"/>
      <c r="K69" s="388"/>
      <c r="L69" s="388"/>
      <c r="M69" s="388"/>
      <c r="N69" s="388"/>
      <c r="O69" s="388"/>
      <c r="P69" s="387"/>
    </row>
    <row r="70" spans="1:16" ht="13.5" customHeight="1" x14ac:dyDescent="0.25">
      <c r="A70" s="381"/>
      <c r="B70" s="518" t="s">
        <v>750</v>
      </c>
      <c r="C70" s="841"/>
      <c r="D70" s="502">
        <v>2021</v>
      </c>
      <c r="E70" s="383">
        <v>2023</v>
      </c>
      <c r="F70" s="881"/>
      <c r="G70" s="524">
        <v>888000</v>
      </c>
      <c r="H70" s="540" t="s">
        <v>49</v>
      </c>
      <c r="I70" s="389"/>
      <c r="J70" s="388"/>
      <c r="K70" s="388"/>
      <c r="L70" s="388"/>
      <c r="M70" s="388"/>
      <c r="N70" s="388"/>
      <c r="O70" s="388"/>
      <c r="P70" s="387"/>
    </row>
    <row r="71" spans="1:16" ht="13.5" customHeight="1" x14ac:dyDescent="0.25">
      <c r="A71" s="381"/>
      <c r="B71" s="518"/>
      <c r="C71" s="841"/>
      <c r="D71" s="502"/>
      <c r="E71" s="383"/>
      <c r="F71" s="881"/>
      <c r="G71" s="524"/>
      <c r="H71" s="540" t="s">
        <v>710</v>
      </c>
      <c r="I71" s="389">
        <v>100000</v>
      </c>
      <c r="J71" s="388">
        <v>390992.5</v>
      </c>
      <c r="K71" s="388">
        <v>310000</v>
      </c>
      <c r="L71" s="388">
        <v>431824.17</v>
      </c>
      <c r="M71" s="388">
        <v>600000</v>
      </c>
      <c r="N71" s="388"/>
      <c r="O71" s="388">
        <v>980000</v>
      </c>
      <c r="P71" s="387"/>
    </row>
    <row r="72" spans="1:16" ht="15.75" customHeight="1" x14ac:dyDescent="0.25">
      <c r="A72" s="381"/>
      <c r="B72" s="518"/>
      <c r="C72" s="857"/>
      <c r="D72" s="502"/>
      <c r="E72" s="383"/>
      <c r="F72" s="882"/>
      <c r="G72" s="525"/>
      <c r="H72" s="541" t="s">
        <v>711</v>
      </c>
      <c r="I72" s="382">
        <f>I71</f>
        <v>100000</v>
      </c>
      <c r="J72" s="382">
        <f t="shared" ref="J72:M72" si="14">J71</f>
        <v>390992.5</v>
      </c>
      <c r="K72" s="382">
        <f t="shared" si="14"/>
        <v>310000</v>
      </c>
      <c r="L72" s="382">
        <f t="shared" si="14"/>
        <v>431824.17</v>
      </c>
      <c r="M72" s="382">
        <f t="shared" si="14"/>
        <v>600000</v>
      </c>
      <c r="N72" s="278"/>
      <c r="O72" s="278">
        <v>980000</v>
      </c>
      <c r="P72" s="386"/>
    </row>
    <row r="73" spans="1:16" ht="13.5" customHeight="1" x14ac:dyDescent="0.25">
      <c r="A73" s="381"/>
      <c r="B73" s="519"/>
      <c r="C73" s="858" t="s">
        <v>789</v>
      </c>
      <c r="D73" s="503"/>
      <c r="E73" s="503"/>
      <c r="F73" s="877">
        <v>3600000</v>
      </c>
      <c r="G73" s="526"/>
      <c r="H73" s="539" t="s">
        <v>708</v>
      </c>
      <c r="I73" s="389"/>
      <c r="J73" s="388"/>
      <c r="K73" s="388"/>
      <c r="L73" s="388"/>
      <c r="M73" s="388"/>
      <c r="N73" s="388"/>
      <c r="O73" s="388"/>
      <c r="P73" s="387"/>
    </row>
    <row r="74" spans="1:16" ht="13.5" customHeight="1" x14ac:dyDescent="0.25">
      <c r="A74" s="381"/>
      <c r="B74" s="518"/>
      <c r="C74" s="828"/>
      <c r="D74" s="502"/>
      <c r="E74" s="502"/>
      <c r="F74" s="878"/>
      <c r="G74" s="527"/>
      <c r="H74" s="540" t="s">
        <v>709</v>
      </c>
      <c r="I74" s="389"/>
      <c r="J74" s="388"/>
      <c r="K74" s="388"/>
      <c r="L74" s="388"/>
      <c r="M74" s="388"/>
      <c r="N74" s="388"/>
      <c r="O74" s="388"/>
      <c r="P74" s="387"/>
    </row>
    <row r="75" spans="1:16" ht="13.5" customHeight="1" x14ac:dyDescent="0.25">
      <c r="A75" s="381"/>
      <c r="B75" s="518" t="s">
        <v>751</v>
      </c>
      <c r="C75" s="828"/>
      <c r="D75" s="502">
        <v>2023</v>
      </c>
      <c r="E75" s="502">
        <v>2023</v>
      </c>
      <c r="F75" s="878"/>
      <c r="G75" s="527">
        <v>0</v>
      </c>
      <c r="H75" s="540" t="s">
        <v>49</v>
      </c>
      <c r="I75" s="389"/>
      <c r="J75" s="388"/>
      <c r="K75" s="388"/>
      <c r="L75" s="388"/>
      <c r="M75" s="388"/>
      <c r="N75" s="388"/>
      <c r="O75" s="388"/>
      <c r="P75" s="387"/>
    </row>
    <row r="76" spans="1:16" ht="13.5" customHeight="1" x14ac:dyDescent="0.25">
      <c r="A76" s="381"/>
      <c r="B76" s="518"/>
      <c r="C76" s="828"/>
      <c r="D76" s="502"/>
      <c r="E76" s="502"/>
      <c r="F76" s="878"/>
      <c r="G76" s="527"/>
      <c r="H76" s="540" t="s">
        <v>710</v>
      </c>
      <c r="I76" s="389">
        <v>0</v>
      </c>
      <c r="J76" s="388">
        <v>0</v>
      </c>
      <c r="K76" s="388">
        <v>3600000</v>
      </c>
      <c r="L76" s="388">
        <v>0</v>
      </c>
      <c r="M76" s="388">
        <v>3600000</v>
      </c>
      <c r="N76" s="388"/>
      <c r="O76" s="388">
        <v>3600000</v>
      </c>
      <c r="P76" s="387"/>
    </row>
    <row r="77" spans="1:16" ht="13.5" customHeight="1" x14ac:dyDescent="0.25">
      <c r="A77" s="381"/>
      <c r="B77" s="521"/>
      <c r="C77" s="859"/>
      <c r="D77" s="504"/>
      <c r="E77" s="504"/>
      <c r="F77" s="879"/>
      <c r="G77" s="528"/>
      <c r="H77" s="541" t="s">
        <v>711</v>
      </c>
      <c r="I77" s="382">
        <v>0</v>
      </c>
      <c r="J77" s="278">
        <v>0</v>
      </c>
      <c r="K77" s="278">
        <v>3600000</v>
      </c>
      <c r="L77" s="278">
        <v>0</v>
      </c>
      <c r="M77" s="278">
        <v>3600000</v>
      </c>
      <c r="N77" s="278"/>
      <c r="O77" s="278">
        <v>3600000</v>
      </c>
      <c r="P77" s="386"/>
    </row>
    <row r="78" spans="1:16" x14ac:dyDescent="0.25">
      <c r="A78" s="381"/>
      <c r="B78" s="865" t="s">
        <v>752</v>
      </c>
      <c r="C78" s="866" t="s">
        <v>755</v>
      </c>
      <c r="D78" s="867">
        <v>2023</v>
      </c>
      <c r="E78" s="867">
        <v>2023</v>
      </c>
      <c r="F78" s="868">
        <v>320000</v>
      </c>
      <c r="G78" s="834">
        <v>0</v>
      </c>
      <c r="H78" s="542" t="s">
        <v>708</v>
      </c>
      <c r="I78" s="277"/>
      <c r="J78" s="277"/>
      <c r="K78" s="277"/>
      <c r="L78" s="277"/>
      <c r="M78" s="277"/>
      <c r="N78" s="277"/>
      <c r="O78" s="277"/>
      <c r="P78" s="385"/>
    </row>
    <row r="79" spans="1:16" x14ac:dyDescent="0.25">
      <c r="A79" s="381"/>
      <c r="B79" s="865"/>
      <c r="C79" s="866"/>
      <c r="D79" s="867"/>
      <c r="E79" s="867"/>
      <c r="F79" s="868"/>
      <c r="G79" s="834"/>
      <c r="H79" s="535" t="s">
        <v>709</v>
      </c>
      <c r="I79" s="277"/>
      <c r="J79" s="277"/>
      <c r="K79" s="277"/>
      <c r="L79" s="277"/>
      <c r="M79" s="277"/>
      <c r="N79" s="277"/>
      <c r="O79" s="277"/>
      <c r="P79" s="385"/>
    </row>
    <row r="80" spans="1:16" x14ac:dyDescent="0.25">
      <c r="A80" s="381"/>
      <c r="B80" s="865"/>
      <c r="C80" s="866"/>
      <c r="D80" s="867"/>
      <c r="E80" s="867"/>
      <c r="F80" s="868"/>
      <c r="G80" s="834"/>
      <c r="H80" s="535" t="s">
        <v>49</v>
      </c>
      <c r="I80" s="277"/>
      <c r="J80" s="277"/>
      <c r="K80" s="277"/>
      <c r="L80" s="277"/>
      <c r="M80" s="277"/>
      <c r="N80" s="277"/>
      <c r="O80" s="277"/>
      <c r="P80" s="385"/>
    </row>
    <row r="81" spans="1:16" x14ac:dyDescent="0.25">
      <c r="A81" s="381"/>
      <c r="B81" s="865"/>
      <c r="C81" s="866"/>
      <c r="D81" s="867"/>
      <c r="E81" s="867"/>
      <c r="F81" s="868"/>
      <c r="G81" s="834"/>
      <c r="H81" s="535" t="s">
        <v>710</v>
      </c>
      <c r="I81" s="277">
        <v>0</v>
      </c>
      <c r="J81" s="277">
        <v>0</v>
      </c>
      <c r="K81" s="277">
        <v>0</v>
      </c>
      <c r="L81" s="277">
        <v>0</v>
      </c>
      <c r="M81" s="277">
        <v>320000</v>
      </c>
      <c r="N81" s="277"/>
      <c r="O81" s="277">
        <v>320000</v>
      </c>
      <c r="P81" s="498"/>
    </row>
    <row r="82" spans="1:16" x14ac:dyDescent="0.25">
      <c r="A82" s="381"/>
      <c r="B82" s="865"/>
      <c r="C82" s="866"/>
      <c r="D82" s="867"/>
      <c r="E82" s="867"/>
      <c r="F82" s="868"/>
      <c r="G82" s="834"/>
      <c r="H82" s="536" t="s">
        <v>711</v>
      </c>
      <c r="I82" s="278">
        <f>I81</f>
        <v>0</v>
      </c>
      <c r="J82" s="278">
        <f t="shared" ref="J82:M82" si="15">J81</f>
        <v>0</v>
      </c>
      <c r="K82" s="278">
        <f t="shared" si="15"/>
        <v>0</v>
      </c>
      <c r="L82" s="278">
        <f t="shared" si="15"/>
        <v>0</v>
      </c>
      <c r="M82" s="278">
        <f t="shared" si="15"/>
        <v>320000</v>
      </c>
      <c r="N82" s="278"/>
      <c r="O82" s="529">
        <v>320000</v>
      </c>
      <c r="P82" s="543"/>
    </row>
    <row r="83" spans="1:16" x14ac:dyDescent="0.25">
      <c r="A83" s="381"/>
      <c r="B83" s="865" t="s">
        <v>811</v>
      </c>
      <c r="C83" s="866" t="s">
        <v>810</v>
      </c>
      <c r="D83" s="867">
        <v>2023</v>
      </c>
      <c r="E83" s="867">
        <v>2023</v>
      </c>
      <c r="F83" s="868">
        <v>6000000</v>
      </c>
      <c r="G83" s="834">
        <v>0</v>
      </c>
      <c r="H83" s="542" t="s">
        <v>708</v>
      </c>
      <c r="I83" s="277"/>
      <c r="J83" s="277"/>
      <c r="K83" s="277"/>
      <c r="L83" s="277"/>
      <c r="M83" s="277"/>
      <c r="N83" s="277"/>
      <c r="O83" s="277"/>
      <c r="P83" s="500"/>
    </row>
    <row r="84" spans="1:16" x14ac:dyDescent="0.25">
      <c r="A84" s="381"/>
      <c r="B84" s="865"/>
      <c r="C84" s="866"/>
      <c r="D84" s="867"/>
      <c r="E84" s="867"/>
      <c r="F84" s="868"/>
      <c r="G84" s="834"/>
      <c r="H84" s="535" t="s">
        <v>709</v>
      </c>
      <c r="I84" s="277"/>
      <c r="J84" s="277"/>
      <c r="K84" s="277"/>
      <c r="L84" s="277"/>
      <c r="M84" s="277"/>
      <c r="N84" s="277"/>
      <c r="O84" s="277"/>
      <c r="P84" s="385"/>
    </row>
    <row r="85" spans="1:16" x14ac:dyDescent="0.25">
      <c r="A85" s="381"/>
      <c r="B85" s="865"/>
      <c r="C85" s="866"/>
      <c r="D85" s="867"/>
      <c r="E85" s="867"/>
      <c r="F85" s="868"/>
      <c r="G85" s="834"/>
      <c r="H85" s="535" t="s">
        <v>49</v>
      </c>
      <c r="I85" s="277"/>
      <c r="J85" s="277"/>
      <c r="K85" s="277"/>
      <c r="L85" s="277"/>
      <c r="M85" s="277"/>
      <c r="N85" s="277"/>
      <c r="O85" s="277"/>
      <c r="P85" s="385"/>
    </row>
    <row r="86" spans="1:16" x14ac:dyDescent="0.25">
      <c r="A86" s="381"/>
      <c r="B86" s="865"/>
      <c r="C86" s="866"/>
      <c r="D86" s="867"/>
      <c r="E86" s="867"/>
      <c r="F86" s="868"/>
      <c r="G86" s="834"/>
      <c r="H86" s="535" t="s">
        <v>710</v>
      </c>
      <c r="I86" s="277">
        <v>0</v>
      </c>
      <c r="J86" s="277">
        <v>0</v>
      </c>
      <c r="K86" s="277">
        <v>0</v>
      </c>
      <c r="L86" s="277">
        <v>0</v>
      </c>
      <c r="M86" s="277">
        <v>6000000</v>
      </c>
      <c r="N86" s="277"/>
      <c r="O86" s="277">
        <v>6000000</v>
      </c>
      <c r="P86" s="385"/>
    </row>
    <row r="87" spans="1:16" x14ac:dyDescent="0.25">
      <c r="A87" s="381"/>
      <c r="B87" s="865"/>
      <c r="C87" s="866"/>
      <c r="D87" s="867"/>
      <c r="E87" s="867"/>
      <c r="F87" s="868"/>
      <c r="G87" s="834"/>
      <c r="H87" s="536" t="s">
        <v>711</v>
      </c>
      <c r="I87" s="278">
        <f>+I92+I97+I102+I107+I112+I117+I122</f>
        <v>0</v>
      </c>
      <c r="J87" s="278">
        <f t="shared" ref="J87:O87" si="16">J86</f>
        <v>0</v>
      </c>
      <c r="K87" s="278">
        <f t="shared" si="16"/>
        <v>0</v>
      </c>
      <c r="L87" s="278">
        <f t="shared" si="16"/>
        <v>0</v>
      </c>
      <c r="M87" s="278">
        <f t="shared" si="16"/>
        <v>6000000</v>
      </c>
      <c r="N87" s="278"/>
      <c r="O87" s="278">
        <f t="shared" si="16"/>
        <v>6000000</v>
      </c>
      <c r="P87" s="537"/>
    </row>
    <row r="88" spans="1:16" x14ac:dyDescent="0.25">
      <c r="A88" s="381"/>
      <c r="B88" s="865" t="s">
        <v>813</v>
      </c>
      <c r="C88" s="866" t="s">
        <v>812</v>
      </c>
      <c r="D88" s="867">
        <v>2023</v>
      </c>
      <c r="E88" s="867">
        <v>2023</v>
      </c>
      <c r="F88" s="868">
        <v>12600000</v>
      </c>
      <c r="G88" s="834">
        <v>0</v>
      </c>
      <c r="H88" s="542" t="s">
        <v>708</v>
      </c>
      <c r="I88" s="277"/>
      <c r="J88" s="277"/>
      <c r="K88" s="277"/>
      <c r="L88" s="277"/>
      <c r="M88" s="277"/>
      <c r="N88" s="277"/>
      <c r="O88" s="277"/>
      <c r="P88" s="385"/>
    </row>
    <row r="89" spans="1:16" x14ac:dyDescent="0.25">
      <c r="A89" s="381"/>
      <c r="B89" s="865"/>
      <c r="C89" s="866"/>
      <c r="D89" s="867"/>
      <c r="E89" s="867"/>
      <c r="F89" s="868"/>
      <c r="G89" s="834"/>
      <c r="H89" s="535" t="s">
        <v>709</v>
      </c>
      <c r="I89" s="277"/>
      <c r="J89" s="277"/>
      <c r="K89" s="277"/>
      <c r="L89" s="277"/>
      <c r="M89" s="277"/>
      <c r="N89" s="277"/>
      <c r="O89" s="277"/>
      <c r="P89" s="385"/>
    </row>
    <row r="90" spans="1:16" x14ac:dyDescent="0.25">
      <c r="A90" s="381"/>
      <c r="B90" s="865"/>
      <c r="C90" s="866"/>
      <c r="D90" s="867"/>
      <c r="E90" s="867"/>
      <c r="F90" s="868"/>
      <c r="G90" s="834"/>
      <c r="H90" s="535" t="s">
        <v>49</v>
      </c>
      <c r="I90" s="277"/>
      <c r="J90" s="277"/>
      <c r="K90" s="277"/>
      <c r="L90" s="277"/>
      <c r="M90" s="277"/>
      <c r="N90" s="277"/>
      <c r="O90" s="277"/>
      <c r="P90" s="385"/>
    </row>
    <row r="91" spans="1:16" x14ac:dyDescent="0.25">
      <c r="A91" s="381"/>
      <c r="B91" s="865"/>
      <c r="C91" s="866"/>
      <c r="D91" s="867"/>
      <c r="E91" s="867"/>
      <c r="F91" s="868"/>
      <c r="G91" s="834"/>
      <c r="H91" s="535" t="s">
        <v>710</v>
      </c>
      <c r="I91" s="277">
        <v>0</v>
      </c>
      <c r="J91" s="277">
        <v>0</v>
      </c>
      <c r="K91" s="277">
        <v>0</v>
      </c>
      <c r="L91" s="277">
        <v>0</v>
      </c>
      <c r="M91" s="277">
        <v>12600000</v>
      </c>
      <c r="N91" s="277"/>
      <c r="O91" s="277">
        <v>12600000</v>
      </c>
      <c r="P91" s="385"/>
    </row>
    <row r="92" spans="1:16" x14ac:dyDescent="0.25">
      <c r="A92" s="381"/>
      <c r="B92" s="865"/>
      <c r="C92" s="866"/>
      <c r="D92" s="867"/>
      <c r="E92" s="867"/>
      <c r="F92" s="868"/>
      <c r="G92" s="834"/>
      <c r="H92" s="536" t="s">
        <v>711</v>
      </c>
      <c r="I92" s="278">
        <f>I91</f>
        <v>0</v>
      </c>
      <c r="J92" s="278">
        <f t="shared" ref="J92" si="17">J91</f>
        <v>0</v>
      </c>
      <c r="K92" s="278">
        <f t="shared" ref="K92" si="18">K91</f>
        <v>0</v>
      </c>
      <c r="L92" s="278">
        <f t="shared" ref="L92" si="19">L91</f>
        <v>0</v>
      </c>
      <c r="M92" s="278">
        <f t="shared" ref="M92" si="20">M91</f>
        <v>12600000</v>
      </c>
      <c r="N92" s="278"/>
      <c r="O92" s="278">
        <f t="shared" ref="O92" si="21">O91</f>
        <v>12600000</v>
      </c>
      <c r="P92" s="537"/>
    </row>
    <row r="93" spans="1:16" x14ac:dyDescent="0.25">
      <c r="A93" s="381"/>
      <c r="B93" s="826" t="s">
        <v>814</v>
      </c>
      <c r="C93" s="828" t="s">
        <v>815</v>
      </c>
      <c r="D93" s="830">
        <v>2023</v>
      </c>
      <c r="E93" s="830">
        <v>2023</v>
      </c>
      <c r="F93" s="838">
        <v>400000</v>
      </c>
      <c r="G93" s="834">
        <v>0</v>
      </c>
      <c r="H93" s="542" t="s">
        <v>708</v>
      </c>
      <c r="I93" s="277"/>
      <c r="J93" s="277"/>
      <c r="K93" s="277"/>
      <c r="L93" s="277"/>
      <c r="M93" s="277"/>
      <c r="N93" s="277"/>
      <c r="O93" s="277"/>
      <c r="P93" s="385"/>
    </row>
    <row r="94" spans="1:16" x14ac:dyDescent="0.25">
      <c r="A94" s="381"/>
      <c r="B94" s="826"/>
      <c r="C94" s="828"/>
      <c r="D94" s="830"/>
      <c r="E94" s="830"/>
      <c r="F94" s="838"/>
      <c r="G94" s="834"/>
      <c r="H94" s="535" t="s">
        <v>709</v>
      </c>
      <c r="I94" s="277"/>
      <c r="J94" s="277"/>
      <c r="K94" s="277"/>
      <c r="L94" s="277"/>
      <c r="M94" s="277"/>
      <c r="N94" s="277"/>
      <c r="O94" s="277"/>
      <c r="P94" s="385"/>
    </row>
    <row r="95" spans="1:16" x14ac:dyDescent="0.25">
      <c r="A95" s="381"/>
      <c r="B95" s="826"/>
      <c r="C95" s="828"/>
      <c r="D95" s="830"/>
      <c r="E95" s="830"/>
      <c r="F95" s="838"/>
      <c r="G95" s="834"/>
      <c r="H95" s="535" t="s">
        <v>49</v>
      </c>
      <c r="I95" s="277"/>
      <c r="J95" s="277"/>
      <c r="K95" s="277"/>
      <c r="L95" s="277"/>
      <c r="M95" s="277"/>
      <c r="N95" s="277"/>
      <c r="O95" s="277"/>
      <c r="P95" s="385"/>
    </row>
    <row r="96" spans="1:16" x14ac:dyDescent="0.25">
      <c r="A96" s="381"/>
      <c r="B96" s="826"/>
      <c r="C96" s="828"/>
      <c r="D96" s="830"/>
      <c r="E96" s="830"/>
      <c r="F96" s="838"/>
      <c r="G96" s="834"/>
      <c r="H96" s="535" t="s">
        <v>710</v>
      </c>
      <c r="I96" s="277">
        <v>0</v>
      </c>
      <c r="J96" s="277">
        <v>0</v>
      </c>
      <c r="K96" s="277">
        <v>0</v>
      </c>
      <c r="L96" s="277">
        <v>380060</v>
      </c>
      <c r="M96" s="277">
        <v>400000</v>
      </c>
      <c r="N96" s="277"/>
      <c r="O96" s="277">
        <v>400000</v>
      </c>
      <c r="P96" s="385"/>
    </row>
    <row r="97" spans="1:16" x14ac:dyDescent="0.25">
      <c r="A97" s="381"/>
      <c r="B97" s="835"/>
      <c r="C97" s="836"/>
      <c r="D97" s="837"/>
      <c r="E97" s="837"/>
      <c r="F97" s="839"/>
      <c r="G97" s="834"/>
      <c r="H97" s="536" t="s">
        <v>711</v>
      </c>
      <c r="I97" s="278">
        <f>I96</f>
        <v>0</v>
      </c>
      <c r="J97" s="278">
        <f t="shared" ref="J97" si="22">J96</f>
        <v>0</v>
      </c>
      <c r="K97" s="278">
        <f t="shared" ref="K97" si="23">K96</f>
        <v>0</v>
      </c>
      <c r="L97" s="278">
        <f t="shared" ref="L97" si="24">L96</f>
        <v>380060</v>
      </c>
      <c r="M97" s="278">
        <f t="shared" ref="M97" si="25">M96</f>
        <v>400000</v>
      </c>
      <c r="N97" s="278"/>
      <c r="O97" s="278">
        <f t="shared" ref="O97" si="26">O96</f>
        <v>400000</v>
      </c>
      <c r="P97" s="537"/>
    </row>
    <row r="98" spans="1:16" x14ac:dyDescent="0.25">
      <c r="A98" s="381"/>
      <c r="B98" s="826" t="s">
        <v>816</v>
      </c>
      <c r="C98" s="828" t="s">
        <v>817</v>
      </c>
      <c r="D98" s="830">
        <v>2023</v>
      </c>
      <c r="E98" s="830">
        <v>2023</v>
      </c>
      <c r="F98" s="838">
        <v>990000</v>
      </c>
      <c r="G98" s="834">
        <v>0</v>
      </c>
      <c r="H98" s="542" t="s">
        <v>708</v>
      </c>
      <c r="I98" s="277"/>
      <c r="J98" s="277"/>
      <c r="K98" s="277"/>
      <c r="L98" s="277"/>
      <c r="M98" s="277"/>
      <c r="N98" s="277"/>
      <c r="O98" s="277"/>
      <c r="P98" s="385"/>
    </row>
    <row r="99" spans="1:16" x14ac:dyDescent="0.25">
      <c r="A99" s="381"/>
      <c r="B99" s="826"/>
      <c r="C99" s="828"/>
      <c r="D99" s="830"/>
      <c r="E99" s="830"/>
      <c r="F99" s="838"/>
      <c r="G99" s="834"/>
      <c r="H99" s="535" t="s">
        <v>709</v>
      </c>
      <c r="I99" s="277"/>
      <c r="J99" s="277"/>
      <c r="K99" s="277"/>
      <c r="L99" s="277"/>
      <c r="M99" s="277"/>
      <c r="N99" s="277"/>
      <c r="O99" s="277"/>
      <c r="P99" s="385"/>
    </row>
    <row r="100" spans="1:16" ht="33" customHeight="1" x14ac:dyDescent="0.25">
      <c r="A100" s="381"/>
      <c r="B100" s="826"/>
      <c r="C100" s="828"/>
      <c r="D100" s="830"/>
      <c r="E100" s="830"/>
      <c r="F100" s="838"/>
      <c r="G100" s="834"/>
      <c r="H100" s="535" t="s">
        <v>49</v>
      </c>
      <c r="I100" s="277"/>
      <c r="J100" s="277"/>
      <c r="K100" s="277"/>
      <c r="L100" s="277"/>
      <c r="M100" s="277"/>
      <c r="N100" s="277"/>
      <c r="O100" s="277"/>
      <c r="P100" s="385"/>
    </row>
    <row r="101" spans="1:16" x14ac:dyDescent="0.25">
      <c r="A101" s="381"/>
      <c r="B101" s="826"/>
      <c r="C101" s="828"/>
      <c r="D101" s="830"/>
      <c r="E101" s="830"/>
      <c r="F101" s="838"/>
      <c r="G101" s="834"/>
      <c r="H101" s="535" t="s">
        <v>710</v>
      </c>
      <c r="I101" s="277">
        <v>0</v>
      </c>
      <c r="J101" s="277">
        <v>0</v>
      </c>
      <c r="K101" s="277">
        <v>0</v>
      </c>
      <c r="L101" s="277">
        <v>1274380</v>
      </c>
      <c r="M101" s="277">
        <v>990000</v>
      </c>
      <c r="N101" s="277"/>
      <c r="O101" s="277">
        <v>990000</v>
      </c>
      <c r="P101" s="385"/>
    </row>
    <row r="102" spans="1:16" x14ac:dyDescent="0.25">
      <c r="A102" s="381"/>
      <c r="B102" s="835"/>
      <c r="C102" s="836"/>
      <c r="D102" s="837"/>
      <c r="E102" s="837"/>
      <c r="F102" s="839"/>
      <c r="G102" s="834"/>
      <c r="H102" s="536" t="s">
        <v>711</v>
      </c>
      <c r="I102" s="278">
        <f>I101</f>
        <v>0</v>
      </c>
      <c r="J102" s="278">
        <f t="shared" ref="J102" si="27">J101</f>
        <v>0</v>
      </c>
      <c r="K102" s="278">
        <f t="shared" ref="K102" si="28">K101</f>
        <v>0</v>
      </c>
      <c r="L102" s="278">
        <f t="shared" ref="L102" si="29">L101</f>
        <v>1274380</v>
      </c>
      <c r="M102" s="278">
        <f t="shared" ref="M102" si="30">M101</f>
        <v>990000</v>
      </c>
      <c r="N102" s="278"/>
      <c r="O102" s="278">
        <f t="shared" ref="O102" si="31">O101</f>
        <v>990000</v>
      </c>
      <c r="P102" s="537"/>
    </row>
    <row r="103" spans="1:16" x14ac:dyDescent="0.25">
      <c r="A103" s="381"/>
      <c r="B103" s="826" t="s">
        <v>818</v>
      </c>
      <c r="C103" s="828" t="s">
        <v>819</v>
      </c>
      <c r="D103" s="830">
        <v>2023</v>
      </c>
      <c r="E103" s="830">
        <v>2023</v>
      </c>
      <c r="F103" s="838">
        <v>980000</v>
      </c>
      <c r="G103" s="834">
        <v>0</v>
      </c>
      <c r="H103" s="542" t="s">
        <v>708</v>
      </c>
      <c r="I103" s="277"/>
      <c r="J103" s="277"/>
      <c r="K103" s="277"/>
      <c r="L103" s="277"/>
      <c r="M103" s="277"/>
      <c r="N103" s="277"/>
      <c r="O103" s="277"/>
      <c r="P103" s="385"/>
    </row>
    <row r="104" spans="1:16" x14ac:dyDescent="0.25">
      <c r="A104" s="381"/>
      <c r="B104" s="826"/>
      <c r="C104" s="828"/>
      <c r="D104" s="830"/>
      <c r="E104" s="830"/>
      <c r="F104" s="838"/>
      <c r="G104" s="834"/>
      <c r="H104" s="535" t="s">
        <v>709</v>
      </c>
      <c r="I104" s="277"/>
      <c r="J104" s="277"/>
      <c r="K104" s="277"/>
      <c r="L104" s="277"/>
      <c r="M104" s="277"/>
      <c r="N104" s="277"/>
      <c r="O104" s="277"/>
      <c r="P104" s="385"/>
    </row>
    <row r="105" spans="1:16" x14ac:dyDescent="0.25">
      <c r="A105" s="381"/>
      <c r="B105" s="826"/>
      <c r="C105" s="828"/>
      <c r="D105" s="830"/>
      <c r="E105" s="830"/>
      <c r="F105" s="838"/>
      <c r="G105" s="834"/>
      <c r="H105" s="535" t="s">
        <v>49</v>
      </c>
      <c r="I105" s="277"/>
      <c r="J105" s="277"/>
      <c r="K105" s="277"/>
      <c r="L105" s="277"/>
      <c r="M105" s="277"/>
      <c r="N105" s="277"/>
      <c r="O105" s="277"/>
      <c r="P105" s="385"/>
    </row>
    <row r="106" spans="1:16" x14ac:dyDescent="0.25">
      <c r="A106" s="381"/>
      <c r="B106" s="826"/>
      <c r="C106" s="828"/>
      <c r="D106" s="830"/>
      <c r="E106" s="830"/>
      <c r="F106" s="838"/>
      <c r="G106" s="834"/>
      <c r="H106" s="535" t="s">
        <v>710</v>
      </c>
      <c r="I106" s="277">
        <v>0</v>
      </c>
      <c r="J106" s="277">
        <v>0</v>
      </c>
      <c r="K106" s="277">
        <v>0</v>
      </c>
      <c r="L106" s="277">
        <v>1166760.79</v>
      </c>
      <c r="M106" s="277">
        <v>980000</v>
      </c>
      <c r="N106" s="277"/>
      <c r="O106" s="277">
        <v>980000</v>
      </c>
      <c r="P106" s="385"/>
    </row>
    <row r="107" spans="1:16" x14ac:dyDescent="0.25">
      <c r="A107" s="381"/>
      <c r="B107" s="835"/>
      <c r="C107" s="836"/>
      <c r="D107" s="837"/>
      <c r="E107" s="837"/>
      <c r="F107" s="839"/>
      <c r="G107" s="834"/>
      <c r="H107" s="536" t="s">
        <v>711</v>
      </c>
      <c r="I107" s="278">
        <f>I106</f>
        <v>0</v>
      </c>
      <c r="J107" s="278">
        <f t="shared" ref="J107" si="32">J106</f>
        <v>0</v>
      </c>
      <c r="K107" s="278">
        <f t="shared" ref="K107" si="33">K106</f>
        <v>0</v>
      </c>
      <c r="L107" s="278">
        <f t="shared" ref="L107" si="34">L106</f>
        <v>1166760.79</v>
      </c>
      <c r="M107" s="278">
        <f t="shared" ref="M107" si="35">M106</f>
        <v>980000</v>
      </c>
      <c r="N107" s="278"/>
      <c r="O107" s="278">
        <f t="shared" ref="O107" si="36">O106</f>
        <v>980000</v>
      </c>
      <c r="P107" s="537"/>
    </row>
    <row r="108" spans="1:16" ht="15.75" customHeight="1" x14ac:dyDescent="0.25">
      <c r="A108" s="381"/>
      <c r="B108" s="826" t="s">
        <v>820</v>
      </c>
      <c r="C108" s="828" t="s">
        <v>821</v>
      </c>
      <c r="D108" s="830">
        <v>2023</v>
      </c>
      <c r="E108" s="830">
        <v>2023</v>
      </c>
      <c r="F108" s="838">
        <v>980000</v>
      </c>
      <c r="G108" s="834">
        <v>0</v>
      </c>
      <c r="H108" s="542" t="s">
        <v>708</v>
      </c>
      <c r="I108" s="277"/>
      <c r="J108" s="277"/>
      <c r="K108" s="277"/>
      <c r="L108" s="277"/>
      <c r="M108" s="277"/>
      <c r="N108" s="277"/>
      <c r="O108" s="277"/>
      <c r="P108" s="385"/>
    </row>
    <row r="109" spans="1:16" x14ac:dyDescent="0.25">
      <c r="A109" s="381"/>
      <c r="B109" s="826"/>
      <c r="C109" s="828"/>
      <c r="D109" s="830"/>
      <c r="E109" s="830"/>
      <c r="F109" s="838"/>
      <c r="G109" s="834"/>
      <c r="H109" s="535" t="s">
        <v>709</v>
      </c>
      <c r="I109" s="277"/>
      <c r="J109" s="277"/>
      <c r="K109" s="277"/>
      <c r="L109" s="277"/>
      <c r="M109" s="277"/>
      <c r="N109" s="277"/>
      <c r="O109" s="277"/>
      <c r="P109" s="385"/>
    </row>
    <row r="110" spans="1:16" x14ac:dyDescent="0.25">
      <c r="A110" s="381"/>
      <c r="B110" s="826"/>
      <c r="C110" s="828"/>
      <c r="D110" s="830"/>
      <c r="E110" s="830"/>
      <c r="F110" s="838"/>
      <c r="G110" s="834"/>
      <c r="H110" s="535" t="s">
        <v>49</v>
      </c>
      <c r="I110" s="277"/>
      <c r="J110" s="277"/>
      <c r="K110" s="277"/>
      <c r="L110" s="277"/>
      <c r="M110" s="277"/>
      <c r="N110" s="277"/>
      <c r="O110" s="277"/>
      <c r="P110" s="385"/>
    </row>
    <row r="111" spans="1:16" x14ac:dyDescent="0.25">
      <c r="A111" s="381"/>
      <c r="B111" s="826"/>
      <c r="C111" s="828"/>
      <c r="D111" s="830"/>
      <c r="E111" s="830"/>
      <c r="F111" s="838"/>
      <c r="G111" s="834"/>
      <c r="H111" s="535" t="s">
        <v>710</v>
      </c>
      <c r="I111" s="277">
        <v>0</v>
      </c>
      <c r="J111" s="277">
        <v>0</v>
      </c>
      <c r="K111" s="277">
        <v>0</v>
      </c>
      <c r="L111" s="277">
        <v>686720</v>
      </c>
      <c r="M111" s="277">
        <v>980000</v>
      </c>
      <c r="N111" s="277"/>
      <c r="O111" s="277">
        <v>980000</v>
      </c>
      <c r="P111" s="385"/>
    </row>
    <row r="112" spans="1:16" x14ac:dyDescent="0.25">
      <c r="A112" s="381"/>
      <c r="B112" s="835"/>
      <c r="C112" s="836"/>
      <c r="D112" s="837"/>
      <c r="E112" s="837"/>
      <c r="F112" s="839"/>
      <c r="G112" s="834"/>
      <c r="H112" s="536" t="s">
        <v>711</v>
      </c>
      <c r="I112" s="278">
        <f>I111</f>
        <v>0</v>
      </c>
      <c r="J112" s="278">
        <f t="shared" ref="J112" si="37">J111</f>
        <v>0</v>
      </c>
      <c r="K112" s="278">
        <f t="shared" ref="K112" si="38">K111</f>
        <v>0</v>
      </c>
      <c r="L112" s="278">
        <f t="shared" ref="L112" si="39">L111</f>
        <v>686720</v>
      </c>
      <c r="M112" s="278">
        <f t="shared" ref="M112" si="40">M111</f>
        <v>980000</v>
      </c>
      <c r="N112" s="278"/>
      <c r="O112" s="278">
        <f t="shared" ref="O112" si="41">O111</f>
        <v>980000</v>
      </c>
      <c r="P112" s="537"/>
    </row>
    <row r="113" spans="1:16" ht="15.75" customHeight="1" x14ac:dyDescent="0.25">
      <c r="A113" s="381"/>
      <c r="B113" s="826" t="s">
        <v>822</v>
      </c>
      <c r="C113" s="828" t="s">
        <v>823</v>
      </c>
      <c r="D113" s="830">
        <v>2023</v>
      </c>
      <c r="E113" s="830">
        <v>2023</v>
      </c>
      <c r="F113" s="838">
        <v>400000</v>
      </c>
      <c r="G113" s="834">
        <v>0</v>
      </c>
      <c r="H113" s="542" t="s">
        <v>708</v>
      </c>
      <c r="I113" s="277"/>
      <c r="J113" s="277"/>
      <c r="K113" s="277"/>
      <c r="L113" s="277"/>
      <c r="M113" s="277"/>
      <c r="N113" s="277"/>
      <c r="O113" s="277"/>
      <c r="P113" s="385"/>
    </row>
    <row r="114" spans="1:16" x14ac:dyDescent="0.25">
      <c r="A114" s="381"/>
      <c r="B114" s="826"/>
      <c r="C114" s="828"/>
      <c r="D114" s="830"/>
      <c r="E114" s="830"/>
      <c r="F114" s="838"/>
      <c r="G114" s="834"/>
      <c r="H114" s="535" t="s">
        <v>709</v>
      </c>
      <c r="I114" s="277"/>
      <c r="J114" s="277"/>
      <c r="K114" s="277"/>
      <c r="L114" s="277"/>
      <c r="M114" s="277"/>
      <c r="N114" s="277"/>
      <c r="O114" s="277"/>
      <c r="P114" s="385"/>
    </row>
    <row r="115" spans="1:16" x14ac:dyDescent="0.25">
      <c r="A115" s="381"/>
      <c r="B115" s="826"/>
      <c r="C115" s="828"/>
      <c r="D115" s="830"/>
      <c r="E115" s="830"/>
      <c r="F115" s="838"/>
      <c r="G115" s="834"/>
      <c r="H115" s="535" t="s">
        <v>49</v>
      </c>
      <c r="I115" s="277"/>
      <c r="J115" s="277"/>
      <c r="K115" s="277"/>
      <c r="L115" s="277"/>
      <c r="M115" s="277"/>
      <c r="N115" s="277"/>
      <c r="O115" s="277"/>
      <c r="P115" s="385"/>
    </row>
    <row r="116" spans="1:16" x14ac:dyDescent="0.25">
      <c r="A116" s="381"/>
      <c r="B116" s="826"/>
      <c r="C116" s="828"/>
      <c r="D116" s="830"/>
      <c r="E116" s="830"/>
      <c r="F116" s="838"/>
      <c r="G116" s="834"/>
      <c r="H116" s="535" t="s">
        <v>710</v>
      </c>
      <c r="I116" s="277">
        <v>0</v>
      </c>
      <c r="J116" s="277">
        <v>0</v>
      </c>
      <c r="K116" s="277">
        <v>400000</v>
      </c>
      <c r="L116" s="277">
        <v>0</v>
      </c>
      <c r="M116" s="277">
        <v>400000</v>
      </c>
      <c r="N116" s="277"/>
      <c r="O116" s="277">
        <v>400000</v>
      </c>
      <c r="P116" s="385"/>
    </row>
    <row r="117" spans="1:16" x14ac:dyDescent="0.25">
      <c r="A117" s="381"/>
      <c r="B117" s="835"/>
      <c r="C117" s="836"/>
      <c r="D117" s="837"/>
      <c r="E117" s="837"/>
      <c r="F117" s="839"/>
      <c r="G117" s="834"/>
      <c r="H117" s="536" t="s">
        <v>711</v>
      </c>
      <c r="I117" s="278">
        <f>I116</f>
        <v>0</v>
      </c>
      <c r="J117" s="278">
        <f t="shared" ref="J117" si="42">J116</f>
        <v>0</v>
      </c>
      <c r="K117" s="278">
        <f t="shared" ref="K117" si="43">K116</f>
        <v>400000</v>
      </c>
      <c r="L117" s="278">
        <f t="shared" ref="L117" si="44">L116</f>
        <v>0</v>
      </c>
      <c r="M117" s="278">
        <f t="shared" ref="M117" si="45">M116</f>
        <v>400000</v>
      </c>
      <c r="N117" s="278"/>
      <c r="O117" s="278">
        <f t="shared" ref="O117" si="46">O116</f>
        <v>400000</v>
      </c>
      <c r="P117" s="537"/>
    </row>
    <row r="118" spans="1:16" ht="15.75" customHeight="1" x14ac:dyDescent="0.25">
      <c r="A118" s="381"/>
      <c r="B118" s="826" t="s">
        <v>824</v>
      </c>
      <c r="C118" s="828" t="s">
        <v>825</v>
      </c>
      <c r="D118" s="830">
        <v>2023</v>
      </c>
      <c r="E118" s="830">
        <v>2023</v>
      </c>
      <c r="F118" s="832">
        <v>600000</v>
      </c>
      <c r="G118" s="824">
        <v>0</v>
      </c>
      <c r="H118" s="542" t="s">
        <v>708</v>
      </c>
      <c r="I118" s="277"/>
      <c r="J118" s="277"/>
      <c r="K118" s="277"/>
      <c r="L118" s="277"/>
      <c r="M118" s="277"/>
      <c r="N118" s="277"/>
      <c r="O118" s="277"/>
      <c r="P118" s="385"/>
    </row>
    <row r="119" spans="1:16" x14ac:dyDescent="0.25">
      <c r="A119" s="381"/>
      <c r="B119" s="826"/>
      <c r="C119" s="828"/>
      <c r="D119" s="830"/>
      <c r="E119" s="830"/>
      <c r="F119" s="832"/>
      <c r="G119" s="824"/>
      <c r="H119" s="535" t="s">
        <v>709</v>
      </c>
      <c r="I119" s="277"/>
      <c r="J119" s="277"/>
      <c r="K119" s="277"/>
      <c r="L119" s="277"/>
      <c r="M119" s="277"/>
      <c r="N119" s="277"/>
      <c r="O119" s="277"/>
      <c r="P119" s="385"/>
    </row>
    <row r="120" spans="1:16" x14ac:dyDescent="0.25">
      <c r="A120" s="381"/>
      <c r="B120" s="826"/>
      <c r="C120" s="828"/>
      <c r="D120" s="830"/>
      <c r="E120" s="830"/>
      <c r="F120" s="832"/>
      <c r="G120" s="824"/>
      <c r="H120" s="535" t="s">
        <v>49</v>
      </c>
      <c r="I120" s="277"/>
      <c r="J120" s="277"/>
      <c r="K120" s="277"/>
      <c r="L120" s="277"/>
      <c r="M120" s="277"/>
      <c r="N120" s="277"/>
      <c r="O120" s="277"/>
      <c r="P120" s="385"/>
    </row>
    <row r="121" spans="1:16" x14ac:dyDescent="0.25">
      <c r="A121" s="381"/>
      <c r="B121" s="826"/>
      <c r="C121" s="828"/>
      <c r="D121" s="830"/>
      <c r="E121" s="830"/>
      <c r="F121" s="832"/>
      <c r="G121" s="824"/>
      <c r="H121" s="535" t="s">
        <v>710</v>
      </c>
      <c r="I121" s="277">
        <v>0</v>
      </c>
      <c r="J121" s="277">
        <v>0</v>
      </c>
      <c r="K121" s="277">
        <v>0</v>
      </c>
      <c r="L121" s="277">
        <v>0</v>
      </c>
      <c r="M121" s="277">
        <v>600000</v>
      </c>
      <c r="N121" s="277"/>
      <c r="O121" s="277">
        <v>600000</v>
      </c>
      <c r="P121" s="385"/>
    </row>
    <row r="122" spans="1:16" ht="16.5" thickBot="1" x14ac:dyDescent="0.3">
      <c r="A122" s="381"/>
      <c r="B122" s="827"/>
      <c r="C122" s="829"/>
      <c r="D122" s="831"/>
      <c r="E122" s="831"/>
      <c r="F122" s="833"/>
      <c r="G122" s="825"/>
      <c r="H122" s="544" t="s">
        <v>711</v>
      </c>
      <c r="I122" s="545">
        <f>I121</f>
        <v>0</v>
      </c>
      <c r="J122" s="545">
        <f t="shared" ref="J122" si="47">J121</f>
        <v>0</v>
      </c>
      <c r="K122" s="545">
        <f t="shared" ref="K122" si="48">K121</f>
        <v>0</v>
      </c>
      <c r="L122" s="545">
        <f t="shared" ref="L122" si="49">L121</f>
        <v>0</v>
      </c>
      <c r="M122" s="545">
        <f t="shared" ref="M122" si="50">M121</f>
        <v>600000</v>
      </c>
      <c r="N122" s="545"/>
      <c r="O122" s="545">
        <f t="shared" ref="O122" si="51">O121</f>
        <v>600000</v>
      </c>
      <c r="P122" s="546"/>
    </row>
    <row r="123" spans="1:16" ht="26.25" customHeight="1" thickBot="1" x14ac:dyDescent="0.3">
      <c r="B123" s="883" t="s">
        <v>712</v>
      </c>
      <c r="C123" s="884"/>
      <c r="D123" s="884"/>
      <c r="E123" s="885"/>
      <c r="F123" s="516">
        <f>SUM(F8:F118)</f>
        <v>56564000</v>
      </c>
      <c r="G123" s="517">
        <f>SUM(G8:G82)</f>
        <v>18364000</v>
      </c>
      <c r="H123" s="279"/>
      <c r="I123" s="531">
        <f>I12+I17+I22+I27+I32+I37+I42+I47+I52+I57+I62+I67+I72+I77+I82+I87+I92+I97+I102+I107+I112+I117+I122</f>
        <v>1160000</v>
      </c>
      <c r="J123" s="531">
        <f t="shared" ref="J123:P123" si="52">J12+J17+J22+J27+J32+J37+J42+J47+J52+J57+J62+J67+J72+J77+J82+J87+J92+J97+J102+J107+J112+J117+J122</f>
        <v>1165545.02</v>
      </c>
      <c r="K123" s="531">
        <f t="shared" si="52"/>
        <v>11080000</v>
      </c>
      <c r="L123" s="531">
        <f t="shared" si="52"/>
        <v>9032577.4800000004</v>
      </c>
      <c r="M123" s="531">
        <f t="shared" si="52"/>
        <v>36050000</v>
      </c>
      <c r="N123" s="531">
        <f t="shared" si="52"/>
        <v>0</v>
      </c>
      <c r="O123" s="531">
        <f t="shared" si="52"/>
        <v>38200000</v>
      </c>
      <c r="P123" s="531">
        <f t="shared" si="52"/>
        <v>0</v>
      </c>
    </row>
    <row r="125" spans="1:16" x14ac:dyDescent="0.25">
      <c r="B125" s="275" t="s">
        <v>713</v>
      </c>
    </row>
    <row r="126" spans="1:16" x14ac:dyDescent="0.25">
      <c r="B126" s="275" t="s">
        <v>714</v>
      </c>
    </row>
    <row r="127" spans="1:16" x14ac:dyDescent="0.25">
      <c r="B127" s="869"/>
      <c r="C127" s="869"/>
      <c r="D127" s="869"/>
      <c r="E127" s="869"/>
      <c r="F127" s="869"/>
      <c r="N127" s="869"/>
      <c r="O127" s="869"/>
      <c r="P127" s="869"/>
    </row>
    <row r="128" spans="1:16" x14ac:dyDescent="0.25">
      <c r="N128" s="656" t="s">
        <v>795</v>
      </c>
      <c r="O128" s="656"/>
      <c r="P128" s="656"/>
    </row>
    <row r="129" spans="14:16" x14ac:dyDescent="0.25">
      <c r="N129" s="656" t="s">
        <v>794</v>
      </c>
      <c r="O129" s="656"/>
      <c r="P129" s="656"/>
    </row>
  </sheetData>
  <mergeCells count="113">
    <mergeCell ref="N127:P127"/>
    <mergeCell ref="N128:P128"/>
    <mergeCell ref="N129:P129"/>
    <mergeCell ref="F33:F37"/>
    <mergeCell ref="F28:F32"/>
    <mergeCell ref="F58:F62"/>
    <mergeCell ref="F43:F47"/>
    <mergeCell ref="F48:F52"/>
    <mergeCell ref="F53:F57"/>
    <mergeCell ref="F38:F42"/>
    <mergeCell ref="F78:F82"/>
    <mergeCell ref="G78:G82"/>
    <mergeCell ref="B127:F127"/>
    <mergeCell ref="C68:C72"/>
    <mergeCell ref="C73:C77"/>
    <mergeCell ref="D63:D67"/>
    <mergeCell ref="F73:F77"/>
    <mergeCell ref="F68:F72"/>
    <mergeCell ref="F63:F67"/>
    <mergeCell ref="B123:E123"/>
    <mergeCell ref="B78:B82"/>
    <mergeCell ref="C78:C82"/>
    <mergeCell ref="D78:D82"/>
    <mergeCell ref="E78:E82"/>
    <mergeCell ref="B83:B87"/>
    <mergeCell ref="C83:C87"/>
    <mergeCell ref="D83:D87"/>
    <mergeCell ref="E83:E87"/>
    <mergeCell ref="F83:F87"/>
    <mergeCell ref="B88:B92"/>
    <mergeCell ref="C88:C92"/>
    <mergeCell ref="D88:D92"/>
    <mergeCell ref="C33:C37"/>
    <mergeCell ref="C48:C52"/>
    <mergeCell ref="C43:C47"/>
    <mergeCell ref="C38:C42"/>
    <mergeCell ref="E88:E92"/>
    <mergeCell ref="F88:F92"/>
    <mergeCell ref="B23:B27"/>
    <mergeCell ref="C23:C27"/>
    <mergeCell ref="D23:D27"/>
    <mergeCell ref="E23:E27"/>
    <mergeCell ref="F23:F27"/>
    <mergeCell ref="F13:F17"/>
    <mergeCell ref="G13:G17"/>
    <mergeCell ref="B18:B22"/>
    <mergeCell ref="C18:C22"/>
    <mergeCell ref="D18:D22"/>
    <mergeCell ref="E18:E22"/>
    <mergeCell ref="F18:F22"/>
    <mergeCell ref="G23:G27"/>
    <mergeCell ref="E13:E17"/>
    <mergeCell ref="C28:C32"/>
    <mergeCell ref="G83:G87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C53:C57"/>
    <mergeCell ref="C58:C62"/>
    <mergeCell ref="C63:C67"/>
    <mergeCell ref="G18:G22"/>
    <mergeCell ref="B13:B17"/>
    <mergeCell ref="C13:C17"/>
    <mergeCell ref="D13:D17"/>
    <mergeCell ref="G88:G92"/>
    <mergeCell ref="B93:B97"/>
    <mergeCell ref="C93:C97"/>
    <mergeCell ref="D93:D97"/>
    <mergeCell ref="E93:E97"/>
    <mergeCell ref="F93:F97"/>
    <mergeCell ref="G93:G97"/>
    <mergeCell ref="G98:G102"/>
    <mergeCell ref="B103:B107"/>
    <mergeCell ref="C103:C107"/>
    <mergeCell ref="D103:D107"/>
    <mergeCell ref="E103:E107"/>
    <mergeCell ref="F103:F107"/>
    <mergeCell ref="G103:G107"/>
    <mergeCell ref="B98:B102"/>
    <mergeCell ref="C98:C102"/>
    <mergeCell ref="D98:D102"/>
    <mergeCell ref="E98:E102"/>
    <mergeCell ref="F98:F102"/>
    <mergeCell ref="G118:G122"/>
    <mergeCell ref="B118:B122"/>
    <mergeCell ref="C118:C122"/>
    <mergeCell ref="D118:D122"/>
    <mergeCell ref="E118:E122"/>
    <mergeCell ref="F118:F122"/>
    <mergeCell ref="G108:G112"/>
    <mergeCell ref="B113:B117"/>
    <mergeCell ref="C113:C117"/>
    <mergeCell ref="D113:D117"/>
    <mergeCell ref="E113:E117"/>
    <mergeCell ref="F113:F117"/>
    <mergeCell ref="G113:G117"/>
    <mergeCell ref="B108:B112"/>
    <mergeCell ref="C108:C112"/>
    <mergeCell ref="D108:D112"/>
    <mergeCell ref="E108:E112"/>
    <mergeCell ref="F108:F11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"/>
  <sheetViews>
    <sheetView showGridLines="0" tabSelected="1" workbookViewId="0">
      <selection activeCell="I32" sqref="I32"/>
    </sheetView>
  </sheetViews>
  <sheetFormatPr defaultRowHeight="12.75" x14ac:dyDescent="0.2"/>
  <cols>
    <col min="1" max="1" width="1.5703125" style="151" customWidth="1"/>
    <col min="2" max="2" width="39.140625" style="151" customWidth="1"/>
    <col min="3" max="6" width="20.7109375" style="151" customWidth="1"/>
    <col min="7" max="16384" width="9.140625" style="151"/>
  </cols>
  <sheetData>
    <row r="1" spans="2:6" ht="15.75" x14ac:dyDescent="0.25">
      <c r="F1" s="9" t="s">
        <v>210</v>
      </c>
    </row>
    <row r="2" spans="2:6" ht="15.75" customHeight="1" x14ac:dyDescent="0.25">
      <c r="B2" s="645" t="s">
        <v>687</v>
      </c>
      <c r="C2" s="645"/>
      <c r="D2" s="645"/>
      <c r="E2" s="645"/>
      <c r="F2" s="645"/>
    </row>
    <row r="3" spans="2:6" ht="40.5" customHeight="1" x14ac:dyDescent="0.2">
      <c r="B3" s="153"/>
      <c r="C3" s="153"/>
      <c r="D3" s="153"/>
      <c r="E3" s="153"/>
      <c r="F3" s="153"/>
    </row>
    <row r="4" spans="2:6" ht="15.75" x14ac:dyDescent="0.25">
      <c r="B4" s="645" t="s">
        <v>782</v>
      </c>
      <c r="C4" s="645"/>
      <c r="D4" s="645"/>
      <c r="E4" s="645"/>
      <c r="F4" s="645"/>
    </row>
    <row r="5" spans="2:6" ht="13.5" thickBot="1" x14ac:dyDescent="0.25">
      <c r="F5" s="152" t="s">
        <v>3</v>
      </c>
    </row>
    <row r="6" spans="2:6" ht="36" customHeight="1" thickBot="1" x14ac:dyDescent="0.25">
      <c r="B6" s="157" t="s">
        <v>272</v>
      </c>
      <c r="C6" s="156" t="s">
        <v>783</v>
      </c>
      <c r="D6" s="156" t="s">
        <v>831</v>
      </c>
      <c r="E6" s="156" t="s">
        <v>675</v>
      </c>
      <c r="F6" s="156" t="s">
        <v>676</v>
      </c>
    </row>
    <row r="7" spans="2:6" ht="30" customHeight="1" x14ac:dyDescent="0.2">
      <c r="B7" s="154" t="s">
        <v>237</v>
      </c>
      <c r="C7" s="257">
        <v>14915484.57</v>
      </c>
      <c r="D7" s="257">
        <v>10043758.08</v>
      </c>
      <c r="E7" s="257"/>
      <c r="F7" s="257"/>
    </row>
    <row r="8" spans="2:6" ht="30" customHeight="1" x14ac:dyDescent="0.2">
      <c r="B8" s="154" t="s">
        <v>273</v>
      </c>
      <c r="C8" s="390">
        <v>27540219.370000001</v>
      </c>
      <c r="D8" s="390">
        <v>34982092.619999997</v>
      </c>
      <c r="E8" s="260"/>
      <c r="F8" s="260"/>
    </row>
    <row r="9" spans="2:6" ht="30" customHeight="1" thickBot="1" x14ac:dyDescent="0.25">
      <c r="B9" s="155" t="s">
        <v>238</v>
      </c>
      <c r="C9" s="259">
        <v>89041380.920000002</v>
      </c>
      <c r="D9" s="259">
        <v>89292610.400000006</v>
      </c>
      <c r="E9" s="259"/>
      <c r="F9" s="259"/>
    </row>
    <row r="10" spans="2:6" ht="13.5" thickTop="1" x14ac:dyDescent="0.2">
      <c r="B10" s="903" t="s">
        <v>263</v>
      </c>
      <c r="C10" s="905">
        <f>C7+C8+C9</f>
        <v>131497084.86</v>
      </c>
      <c r="D10" s="905">
        <f>D7+D8+D9</f>
        <v>134318461.09999999</v>
      </c>
      <c r="E10" s="905"/>
      <c r="F10" s="905"/>
    </row>
    <row r="11" spans="2:6" ht="15" customHeight="1" thickBot="1" x14ac:dyDescent="0.25">
      <c r="B11" s="904"/>
      <c r="C11" s="906"/>
      <c r="D11" s="906"/>
      <c r="E11" s="906"/>
      <c r="F11" s="906"/>
    </row>
    <row r="12" spans="2:6" x14ac:dyDescent="0.2">
      <c r="B12" s="256" t="s">
        <v>580</v>
      </c>
    </row>
    <row r="13" spans="2:6" x14ac:dyDescent="0.2">
      <c r="B13" s="153"/>
    </row>
    <row r="14" spans="2:6" ht="15.75" x14ac:dyDescent="0.25">
      <c r="B14" s="645" t="s">
        <v>781</v>
      </c>
      <c r="C14" s="645"/>
      <c r="D14" s="645"/>
      <c r="E14" s="645"/>
      <c r="F14" s="645"/>
    </row>
    <row r="15" spans="2:6" ht="13.5" thickBot="1" x14ac:dyDescent="0.25">
      <c r="F15" s="152" t="s">
        <v>3</v>
      </c>
    </row>
    <row r="16" spans="2:6" ht="36" customHeight="1" thickBot="1" x14ac:dyDescent="0.25">
      <c r="B16" s="157" t="s">
        <v>274</v>
      </c>
      <c r="C16" s="156" t="s">
        <v>783</v>
      </c>
      <c r="D16" s="156" t="s">
        <v>831</v>
      </c>
      <c r="E16" s="156" t="s">
        <v>675</v>
      </c>
      <c r="F16" s="156" t="s">
        <v>676</v>
      </c>
    </row>
    <row r="17" spans="1:7" ht="30" customHeight="1" x14ac:dyDescent="0.2">
      <c r="B17" s="154" t="s">
        <v>237</v>
      </c>
      <c r="C17" s="257">
        <v>30402805.030000001</v>
      </c>
      <c r="D17" s="257">
        <v>27760512.010000002</v>
      </c>
      <c r="E17" s="257"/>
      <c r="F17" s="257"/>
    </row>
    <row r="18" spans="1:7" ht="30" customHeight="1" x14ac:dyDescent="0.2">
      <c r="B18" s="154" t="s">
        <v>273</v>
      </c>
      <c r="C18" s="258">
        <v>65785871.520000003</v>
      </c>
      <c r="D18" s="258">
        <v>69131091.939999998</v>
      </c>
      <c r="E18" s="258"/>
      <c r="F18" s="258"/>
    </row>
    <row r="19" spans="1:7" ht="30" customHeight="1" thickBot="1" x14ac:dyDescent="0.25">
      <c r="B19" s="155" t="s">
        <v>238</v>
      </c>
      <c r="C19" s="259">
        <v>34547503</v>
      </c>
      <c r="D19" s="259">
        <v>34250646.149999999</v>
      </c>
      <c r="E19" s="259"/>
      <c r="F19" s="259"/>
    </row>
    <row r="20" spans="1:7" ht="13.5" thickTop="1" x14ac:dyDescent="0.2">
      <c r="B20" s="903" t="s">
        <v>263</v>
      </c>
      <c r="C20" s="905">
        <f>C17+C18+C19</f>
        <v>130736179.55000001</v>
      </c>
      <c r="D20" s="905">
        <f>D17+D18+D19</f>
        <v>131142250.09999999</v>
      </c>
      <c r="E20" s="905"/>
      <c r="F20" s="905"/>
    </row>
    <row r="21" spans="1:7" ht="15" customHeight="1" thickBot="1" x14ac:dyDescent="0.25">
      <c r="B21" s="904"/>
      <c r="C21" s="906"/>
      <c r="D21" s="906"/>
      <c r="E21" s="906"/>
      <c r="F21" s="906"/>
    </row>
    <row r="22" spans="1:7" ht="15" customHeight="1" x14ac:dyDescent="0.2">
      <c r="B22" s="256" t="s">
        <v>580</v>
      </c>
      <c r="C22" s="274"/>
      <c r="D22" s="274" t="s">
        <v>836</v>
      </c>
      <c r="E22" s="274"/>
      <c r="F22" s="274"/>
    </row>
    <row r="23" spans="1:7" ht="10.5" customHeight="1" x14ac:dyDescent="0.2">
      <c r="B23" s="158"/>
      <c r="C23" s="274"/>
      <c r="D23" s="274"/>
      <c r="E23" s="274"/>
      <c r="F23" s="274"/>
    </row>
    <row r="24" spans="1:7" ht="15" customHeight="1" x14ac:dyDescent="0.2">
      <c r="B24" s="907" t="s">
        <v>715</v>
      </c>
      <c r="C24" s="907"/>
      <c r="D24" s="907"/>
      <c r="E24" s="907"/>
      <c r="F24" s="907"/>
    </row>
    <row r="25" spans="1:7" ht="13.5" thickBot="1" x14ac:dyDescent="0.25">
      <c r="B25" s="153"/>
      <c r="E25" s="55"/>
      <c r="F25" s="152" t="s">
        <v>3</v>
      </c>
    </row>
    <row r="26" spans="1:7" ht="48" customHeight="1" thickBot="1" x14ac:dyDescent="0.25">
      <c r="B26" s="284"/>
      <c r="C26" s="288" t="s">
        <v>722</v>
      </c>
      <c r="D26" s="289" t="s">
        <v>717</v>
      </c>
      <c r="E26" s="287" t="s">
        <v>721</v>
      </c>
      <c r="F26" s="204" t="s">
        <v>717</v>
      </c>
    </row>
    <row r="27" spans="1:7" ht="34.5" customHeight="1" thickBot="1" x14ac:dyDescent="0.25">
      <c r="A27" s="167"/>
      <c r="B27" s="285" t="s">
        <v>780</v>
      </c>
      <c r="C27" s="568">
        <v>135</v>
      </c>
      <c r="D27" s="569">
        <v>3491367.68</v>
      </c>
      <c r="E27" s="570">
        <v>8</v>
      </c>
      <c r="F27" s="571">
        <v>2114253.33</v>
      </c>
    </row>
    <row r="28" spans="1:7" x14ac:dyDescent="0.2">
      <c r="B28" s="153" t="s">
        <v>580</v>
      </c>
    </row>
    <row r="29" spans="1:7" ht="13.5" thickBot="1" x14ac:dyDescent="0.25">
      <c r="B29" s="281"/>
      <c r="C29" s="281"/>
      <c r="D29" s="281"/>
      <c r="E29" s="281"/>
      <c r="F29" s="152" t="s">
        <v>3</v>
      </c>
      <c r="G29" s="153"/>
    </row>
    <row r="30" spans="1:7" ht="36.75" customHeight="1" thickBot="1" x14ac:dyDescent="0.25">
      <c r="B30" s="886" t="s">
        <v>716</v>
      </c>
      <c r="C30" s="772"/>
      <c r="D30" s="772"/>
      <c r="E30" s="773"/>
      <c r="F30" s="273" t="s">
        <v>718</v>
      </c>
      <c r="G30" s="270"/>
    </row>
    <row r="31" spans="1:7" ht="40.5" customHeight="1" x14ac:dyDescent="0.2">
      <c r="B31" s="887" t="s">
        <v>833</v>
      </c>
      <c r="C31" s="888"/>
      <c r="D31" s="888"/>
      <c r="E31" s="889"/>
      <c r="F31" s="565">
        <v>3491367.63</v>
      </c>
      <c r="G31" s="153"/>
    </row>
    <row r="32" spans="1:7" ht="40.5" customHeight="1" x14ac:dyDescent="0.2">
      <c r="B32" s="890" t="s">
        <v>832</v>
      </c>
      <c r="C32" s="891"/>
      <c r="D32" s="891"/>
      <c r="E32" s="892"/>
      <c r="F32" s="566">
        <v>18000</v>
      </c>
      <c r="G32" s="153"/>
    </row>
    <row r="33" spans="2:7" ht="40.5" customHeight="1" x14ac:dyDescent="0.2">
      <c r="B33" s="893" t="s">
        <v>834</v>
      </c>
      <c r="C33" s="894"/>
      <c r="D33" s="894"/>
      <c r="E33" s="895"/>
      <c r="F33" s="567">
        <v>894000</v>
      </c>
      <c r="G33" s="153"/>
    </row>
    <row r="34" spans="2:7" ht="40.5" customHeight="1" x14ac:dyDescent="0.2">
      <c r="B34" s="897" t="s">
        <v>835</v>
      </c>
      <c r="C34" s="898"/>
      <c r="D34" s="898"/>
      <c r="E34" s="899"/>
      <c r="F34" s="567">
        <v>1202253.33</v>
      </c>
      <c r="G34" s="153"/>
    </row>
    <row r="35" spans="2:7" ht="40.5" customHeight="1" x14ac:dyDescent="0.2">
      <c r="B35" s="897"/>
      <c r="C35" s="898"/>
      <c r="D35" s="898"/>
      <c r="E35" s="899"/>
      <c r="F35" s="282"/>
      <c r="G35" s="153"/>
    </row>
    <row r="36" spans="2:7" ht="40.5" customHeight="1" x14ac:dyDescent="0.2">
      <c r="B36" s="897"/>
      <c r="C36" s="898"/>
      <c r="D36" s="898"/>
      <c r="E36" s="899"/>
      <c r="F36" s="282"/>
      <c r="G36" s="153"/>
    </row>
    <row r="37" spans="2:7" ht="40.5" customHeight="1" x14ac:dyDescent="0.2">
      <c r="B37" s="897"/>
      <c r="C37" s="898"/>
      <c r="D37" s="898"/>
      <c r="E37" s="899"/>
      <c r="F37" s="282"/>
      <c r="G37" s="153"/>
    </row>
    <row r="38" spans="2:7" ht="40.5" customHeight="1" thickBot="1" x14ac:dyDescent="0.25">
      <c r="B38" s="900"/>
      <c r="C38" s="901"/>
      <c r="D38" s="901"/>
      <c r="E38" s="902"/>
      <c r="F38" s="283"/>
      <c r="G38" s="153"/>
    </row>
    <row r="39" spans="2:7" ht="3" customHeight="1" x14ac:dyDescent="0.2">
      <c r="F39" s="153"/>
      <c r="G39" s="153"/>
    </row>
    <row r="40" spans="2:7" ht="12.75" customHeight="1" x14ac:dyDescent="0.2">
      <c r="B40" s="896" t="s">
        <v>720</v>
      </c>
      <c r="C40" s="896"/>
      <c r="D40" s="896"/>
      <c r="E40" s="896"/>
      <c r="F40" s="896"/>
      <c r="G40" s="153"/>
    </row>
    <row r="41" spans="2:7" ht="17.25" customHeight="1" x14ac:dyDescent="0.2">
      <c r="B41" s="896"/>
      <c r="C41" s="896"/>
      <c r="D41" s="896"/>
      <c r="E41" s="896"/>
      <c r="F41" s="896"/>
      <c r="G41" s="153"/>
    </row>
    <row r="42" spans="2:7" ht="15" x14ac:dyDescent="0.25">
      <c r="B42" s="286" t="s">
        <v>719</v>
      </c>
    </row>
    <row r="44" spans="2:7" ht="15.75" x14ac:dyDescent="0.25">
      <c r="E44" s="656" t="s">
        <v>795</v>
      </c>
      <c r="F44" s="656"/>
      <c r="G44" s="656"/>
    </row>
    <row r="45" spans="2:7" ht="15.75" x14ac:dyDescent="0.25">
      <c r="E45" s="656" t="s">
        <v>794</v>
      </c>
      <c r="F45" s="656"/>
      <c r="G45" s="656"/>
    </row>
  </sheetData>
  <mergeCells count="26">
    <mergeCell ref="E44:G44"/>
    <mergeCell ref="E45:G45"/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40:F41"/>
    <mergeCell ref="B34:E34"/>
    <mergeCell ref="B35:E35"/>
    <mergeCell ref="B36:E36"/>
    <mergeCell ref="B37:E37"/>
    <mergeCell ref="B38:E38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8"/>
  <sheetViews>
    <sheetView showGridLines="0" topLeftCell="A118" workbookViewId="0">
      <selection activeCell="H21" sqref="H21"/>
    </sheetView>
  </sheetViews>
  <sheetFormatPr defaultRowHeight="15.75" x14ac:dyDescent="0.2"/>
  <cols>
    <col min="1" max="1" width="1.5703125" style="151" customWidth="1"/>
    <col min="2" max="2" width="21.7109375" style="151" customWidth="1"/>
    <col min="3" max="3" width="45.7109375" style="151" customWidth="1"/>
    <col min="4" max="4" width="7.5703125" style="151" customWidth="1"/>
    <col min="5" max="8" width="18.28515625" style="68" customWidth="1"/>
    <col min="9" max="9" width="16.5703125" style="151" customWidth="1"/>
    <col min="10" max="256" width="9.140625" style="151"/>
    <col min="257" max="257" width="2.7109375" style="151" customWidth="1"/>
    <col min="258" max="258" width="21.7109375" style="151" customWidth="1"/>
    <col min="259" max="259" width="45.7109375" style="151" customWidth="1"/>
    <col min="260" max="260" width="7.5703125" style="151" customWidth="1"/>
    <col min="261" max="264" width="15.7109375" style="151" customWidth="1"/>
    <col min="265" max="512" width="9.140625" style="151"/>
    <col min="513" max="513" width="2.7109375" style="151" customWidth="1"/>
    <col min="514" max="514" width="21.7109375" style="151" customWidth="1"/>
    <col min="515" max="515" width="45.7109375" style="151" customWidth="1"/>
    <col min="516" max="516" width="7.5703125" style="151" customWidth="1"/>
    <col min="517" max="520" width="15.7109375" style="151" customWidth="1"/>
    <col min="521" max="768" width="9.140625" style="151"/>
    <col min="769" max="769" width="2.7109375" style="151" customWidth="1"/>
    <col min="770" max="770" width="21.7109375" style="151" customWidth="1"/>
    <col min="771" max="771" width="45.7109375" style="151" customWidth="1"/>
    <col min="772" max="772" width="7.5703125" style="151" customWidth="1"/>
    <col min="773" max="776" width="15.7109375" style="151" customWidth="1"/>
    <col min="777" max="1024" width="9.140625" style="151"/>
    <col min="1025" max="1025" width="2.7109375" style="151" customWidth="1"/>
    <col min="1026" max="1026" width="21.7109375" style="151" customWidth="1"/>
    <col min="1027" max="1027" width="45.7109375" style="151" customWidth="1"/>
    <col min="1028" max="1028" width="7.5703125" style="151" customWidth="1"/>
    <col min="1029" max="1032" width="15.7109375" style="151" customWidth="1"/>
    <col min="1033" max="1280" width="9.140625" style="151"/>
    <col min="1281" max="1281" width="2.7109375" style="151" customWidth="1"/>
    <col min="1282" max="1282" width="21.7109375" style="151" customWidth="1"/>
    <col min="1283" max="1283" width="45.7109375" style="151" customWidth="1"/>
    <col min="1284" max="1284" width="7.5703125" style="151" customWidth="1"/>
    <col min="1285" max="1288" width="15.7109375" style="151" customWidth="1"/>
    <col min="1289" max="1536" width="9.140625" style="151"/>
    <col min="1537" max="1537" width="2.7109375" style="151" customWidth="1"/>
    <col min="1538" max="1538" width="21.7109375" style="151" customWidth="1"/>
    <col min="1539" max="1539" width="45.7109375" style="151" customWidth="1"/>
    <col min="1540" max="1540" width="7.5703125" style="151" customWidth="1"/>
    <col min="1541" max="1544" width="15.7109375" style="151" customWidth="1"/>
    <col min="1545" max="1792" width="9.140625" style="151"/>
    <col min="1793" max="1793" width="2.7109375" style="151" customWidth="1"/>
    <col min="1794" max="1794" width="21.7109375" style="151" customWidth="1"/>
    <col min="1795" max="1795" width="45.7109375" style="151" customWidth="1"/>
    <col min="1796" max="1796" width="7.5703125" style="151" customWidth="1"/>
    <col min="1797" max="1800" width="15.7109375" style="151" customWidth="1"/>
    <col min="1801" max="2048" width="9.140625" style="151"/>
    <col min="2049" max="2049" width="2.7109375" style="151" customWidth="1"/>
    <col min="2050" max="2050" width="21.7109375" style="151" customWidth="1"/>
    <col min="2051" max="2051" width="45.7109375" style="151" customWidth="1"/>
    <col min="2052" max="2052" width="7.5703125" style="151" customWidth="1"/>
    <col min="2053" max="2056" width="15.7109375" style="151" customWidth="1"/>
    <col min="2057" max="2304" width="9.140625" style="151"/>
    <col min="2305" max="2305" width="2.7109375" style="151" customWidth="1"/>
    <col min="2306" max="2306" width="21.7109375" style="151" customWidth="1"/>
    <col min="2307" max="2307" width="45.7109375" style="151" customWidth="1"/>
    <col min="2308" max="2308" width="7.5703125" style="151" customWidth="1"/>
    <col min="2309" max="2312" width="15.7109375" style="151" customWidth="1"/>
    <col min="2313" max="2560" width="9.140625" style="151"/>
    <col min="2561" max="2561" width="2.7109375" style="151" customWidth="1"/>
    <col min="2562" max="2562" width="21.7109375" style="151" customWidth="1"/>
    <col min="2563" max="2563" width="45.7109375" style="151" customWidth="1"/>
    <col min="2564" max="2564" width="7.5703125" style="151" customWidth="1"/>
    <col min="2565" max="2568" width="15.7109375" style="151" customWidth="1"/>
    <col min="2569" max="2816" width="9.140625" style="151"/>
    <col min="2817" max="2817" width="2.7109375" style="151" customWidth="1"/>
    <col min="2818" max="2818" width="21.7109375" style="151" customWidth="1"/>
    <col min="2819" max="2819" width="45.7109375" style="151" customWidth="1"/>
    <col min="2820" max="2820" width="7.5703125" style="151" customWidth="1"/>
    <col min="2821" max="2824" width="15.7109375" style="151" customWidth="1"/>
    <col min="2825" max="3072" width="9.140625" style="151"/>
    <col min="3073" max="3073" width="2.7109375" style="151" customWidth="1"/>
    <col min="3074" max="3074" width="21.7109375" style="151" customWidth="1"/>
    <col min="3075" max="3075" width="45.7109375" style="151" customWidth="1"/>
    <col min="3076" max="3076" width="7.5703125" style="151" customWidth="1"/>
    <col min="3077" max="3080" width="15.7109375" style="151" customWidth="1"/>
    <col min="3081" max="3328" width="9.140625" style="151"/>
    <col min="3329" max="3329" width="2.7109375" style="151" customWidth="1"/>
    <col min="3330" max="3330" width="21.7109375" style="151" customWidth="1"/>
    <col min="3331" max="3331" width="45.7109375" style="151" customWidth="1"/>
    <col min="3332" max="3332" width="7.5703125" style="151" customWidth="1"/>
    <col min="3333" max="3336" width="15.7109375" style="151" customWidth="1"/>
    <col min="3337" max="3584" width="9.140625" style="151"/>
    <col min="3585" max="3585" width="2.7109375" style="151" customWidth="1"/>
    <col min="3586" max="3586" width="21.7109375" style="151" customWidth="1"/>
    <col min="3587" max="3587" width="45.7109375" style="151" customWidth="1"/>
    <col min="3588" max="3588" width="7.5703125" style="151" customWidth="1"/>
    <col min="3589" max="3592" width="15.7109375" style="151" customWidth="1"/>
    <col min="3593" max="3840" width="9.140625" style="151"/>
    <col min="3841" max="3841" width="2.7109375" style="151" customWidth="1"/>
    <col min="3842" max="3842" width="21.7109375" style="151" customWidth="1"/>
    <col min="3843" max="3843" width="45.7109375" style="151" customWidth="1"/>
    <col min="3844" max="3844" width="7.5703125" style="151" customWidth="1"/>
    <col min="3845" max="3848" width="15.7109375" style="151" customWidth="1"/>
    <col min="3849" max="4096" width="9.140625" style="151"/>
    <col min="4097" max="4097" width="2.7109375" style="151" customWidth="1"/>
    <col min="4098" max="4098" width="21.7109375" style="151" customWidth="1"/>
    <col min="4099" max="4099" width="45.7109375" style="151" customWidth="1"/>
    <col min="4100" max="4100" width="7.5703125" style="151" customWidth="1"/>
    <col min="4101" max="4104" width="15.7109375" style="151" customWidth="1"/>
    <col min="4105" max="4352" width="9.140625" style="151"/>
    <col min="4353" max="4353" width="2.7109375" style="151" customWidth="1"/>
    <col min="4354" max="4354" width="21.7109375" style="151" customWidth="1"/>
    <col min="4355" max="4355" width="45.7109375" style="151" customWidth="1"/>
    <col min="4356" max="4356" width="7.5703125" style="151" customWidth="1"/>
    <col min="4357" max="4360" width="15.7109375" style="151" customWidth="1"/>
    <col min="4361" max="4608" width="9.140625" style="151"/>
    <col min="4609" max="4609" width="2.7109375" style="151" customWidth="1"/>
    <col min="4610" max="4610" width="21.7109375" style="151" customWidth="1"/>
    <col min="4611" max="4611" width="45.7109375" style="151" customWidth="1"/>
    <col min="4612" max="4612" width="7.5703125" style="151" customWidth="1"/>
    <col min="4613" max="4616" width="15.7109375" style="151" customWidth="1"/>
    <col min="4617" max="4864" width="9.140625" style="151"/>
    <col min="4865" max="4865" width="2.7109375" style="151" customWidth="1"/>
    <col min="4866" max="4866" width="21.7109375" style="151" customWidth="1"/>
    <col min="4867" max="4867" width="45.7109375" style="151" customWidth="1"/>
    <col min="4868" max="4868" width="7.5703125" style="151" customWidth="1"/>
    <col min="4869" max="4872" width="15.7109375" style="151" customWidth="1"/>
    <col min="4873" max="5120" width="9.140625" style="151"/>
    <col min="5121" max="5121" width="2.7109375" style="151" customWidth="1"/>
    <col min="5122" max="5122" width="21.7109375" style="151" customWidth="1"/>
    <col min="5123" max="5123" width="45.7109375" style="151" customWidth="1"/>
    <col min="5124" max="5124" width="7.5703125" style="151" customWidth="1"/>
    <col min="5125" max="5128" width="15.7109375" style="151" customWidth="1"/>
    <col min="5129" max="5376" width="9.140625" style="151"/>
    <col min="5377" max="5377" width="2.7109375" style="151" customWidth="1"/>
    <col min="5378" max="5378" width="21.7109375" style="151" customWidth="1"/>
    <col min="5379" max="5379" width="45.7109375" style="151" customWidth="1"/>
    <col min="5380" max="5380" width="7.5703125" style="151" customWidth="1"/>
    <col min="5381" max="5384" width="15.7109375" style="151" customWidth="1"/>
    <col min="5385" max="5632" width="9.140625" style="151"/>
    <col min="5633" max="5633" width="2.7109375" style="151" customWidth="1"/>
    <col min="5634" max="5634" width="21.7109375" style="151" customWidth="1"/>
    <col min="5635" max="5635" width="45.7109375" style="151" customWidth="1"/>
    <col min="5636" max="5636" width="7.5703125" style="151" customWidth="1"/>
    <col min="5637" max="5640" width="15.7109375" style="151" customWidth="1"/>
    <col min="5641" max="5888" width="9.140625" style="151"/>
    <col min="5889" max="5889" width="2.7109375" style="151" customWidth="1"/>
    <col min="5890" max="5890" width="21.7109375" style="151" customWidth="1"/>
    <col min="5891" max="5891" width="45.7109375" style="151" customWidth="1"/>
    <col min="5892" max="5892" width="7.5703125" style="151" customWidth="1"/>
    <col min="5893" max="5896" width="15.7109375" style="151" customWidth="1"/>
    <col min="5897" max="6144" width="9.140625" style="151"/>
    <col min="6145" max="6145" width="2.7109375" style="151" customWidth="1"/>
    <col min="6146" max="6146" width="21.7109375" style="151" customWidth="1"/>
    <col min="6147" max="6147" width="45.7109375" style="151" customWidth="1"/>
    <col min="6148" max="6148" width="7.5703125" style="151" customWidth="1"/>
    <col min="6149" max="6152" width="15.7109375" style="151" customWidth="1"/>
    <col min="6153" max="6400" width="9.140625" style="151"/>
    <col min="6401" max="6401" width="2.7109375" style="151" customWidth="1"/>
    <col min="6402" max="6402" width="21.7109375" style="151" customWidth="1"/>
    <col min="6403" max="6403" width="45.7109375" style="151" customWidth="1"/>
    <col min="6404" max="6404" width="7.5703125" style="151" customWidth="1"/>
    <col min="6405" max="6408" width="15.7109375" style="151" customWidth="1"/>
    <col min="6409" max="6656" width="9.140625" style="151"/>
    <col min="6657" max="6657" width="2.7109375" style="151" customWidth="1"/>
    <col min="6658" max="6658" width="21.7109375" style="151" customWidth="1"/>
    <col min="6659" max="6659" width="45.7109375" style="151" customWidth="1"/>
    <col min="6660" max="6660" width="7.5703125" style="151" customWidth="1"/>
    <col min="6661" max="6664" width="15.7109375" style="151" customWidth="1"/>
    <col min="6665" max="6912" width="9.140625" style="151"/>
    <col min="6913" max="6913" width="2.7109375" style="151" customWidth="1"/>
    <col min="6914" max="6914" width="21.7109375" style="151" customWidth="1"/>
    <col min="6915" max="6915" width="45.7109375" style="151" customWidth="1"/>
    <col min="6916" max="6916" width="7.5703125" style="151" customWidth="1"/>
    <col min="6917" max="6920" width="15.7109375" style="151" customWidth="1"/>
    <col min="6921" max="7168" width="9.140625" style="151"/>
    <col min="7169" max="7169" width="2.7109375" style="151" customWidth="1"/>
    <col min="7170" max="7170" width="21.7109375" style="151" customWidth="1"/>
    <col min="7171" max="7171" width="45.7109375" style="151" customWidth="1"/>
    <col min="7172" max="7172" width="7.5703125" style="151" customWidth="1"/>
    <col min="7173" max="7176" width="15.7109375" style="151" customWidth="1"/>
    <col min="7177" max="7424" width="9.140625" style="151"/>
    <col min="7425" max="7425" width="2.7109375" style="151" customWidth="1"/>
    <col min="7426" max="7426" width="21.7109375" style="151" customWidth="1"/>
    <col min="7427" max="7427" width="45.7109375" style="151" customWidth="1"/>
    <col min="7428" max="7428" width="7.5703125" style="151" customWidth="1"/>
    <col min="7429" max="7432" width="15.7109375" style="151" customWidth="1"/>
    <col min="7433" max="7680" width="9.140625" style="151"/>
    <col min="7681" max="7681" width="2.7109375" style="151" customWidth="1"/>
    <col min="7682" max="7682" width="21.7109375" style="151" customWidth="1"/>
    <col min="7683" max="7683" width="45.7109375" style="151" customWidth="1"/>
    <col min="7684" max="7684" width="7.5703125" style="151" customWidth="1"/>
    <col min="7685" max="7688" width="15.7109375" style="151" customWidth="1"/>
    <col min="7689" max="7936" width="9.140625" style="151"/>
    <col min="7937" max="7937" width="2.7109375" style="151" customWidth="1"/>
    <col min="7938" max="7938" width="21.7109375" style="151" customWidth="1"/>
    <col min="7939" max="7939" width="45.7109375" style="151" customWidth="1"/>
    <col min="7940" max="7940" width="7.5703125" style="151" customWidth="1"/>
    <col min="7941" max="7944" width="15.7109375" style="151" customWidth="1"/>
    <col min="7945" max="8192" width="9.140625" style="151"/>
    <col min="8193" max="8193" width="2.7109375" style="151" customWidth="1"/>
    <col min="8194" max="8194" width="21.7109375" style="151" customWidth="1"/>
    <col min="8195" max="8195" width="45.7109375" style="151" customWidth="1"/>
    <col min="8196" max="8196" width="7.5703125" style="151" customWidth="1"/>
    <col min="8197" max="8200" width="15.7109375" style="151" customWidth="1"/>
    <col min="8201" max="8448" width="9.140625" style="151"/>
    <col min="8449" max="8449" width="2.7109375" style="151" customWidth="1"/>
    <col min="8450" max="8450" width="21.7109375" style="151" customWidth="1"/>
    <col min="8451" max="8451" width="45.7109375" style="151" customWidth="1"/>
    <col min="8452" max="8452" width="7.5703125" style="151" customWidth="1"/>
    <col min="8453" max="8456" width="15.7109375" style="151" customWidth="1"/>
    <col min="8457" max="8704" width="9.140625" style="151"/>
    <col min="8705" max="8705" width="2.7109375" style="151" customWidth="1"/>
    <col min="8706" max="8706" width="21.7109375" style="151" customWidth="1"/>
    <col min="8707" max="8707" width="45.7109375" style="151" customWidth="1"/>
    <col min="8708" max="8708" width="7.5703125" style="151" customWidth="1"/>
    <col min="8709" max="8712" width="15.7109375" style="151" customWidth="1"/>
    <col min="8713" max="8960" width="9.140625" style="151"/>
    <col min="8961" max="8961" width="2.7109375" style="151" customWidth="1"/>
    <col min="8962" max="8962" width="21.7109375" style="151" customWidth="1"/>
    <col min="8963" max="8963" width="45.7109375" style="151" customWidth="1"/>
    <col min="8964" max="8964" width="7.5703125" style="151" customWidth="1"/>
    <col min="8965" max="8968" width="15.7109375" style="151" customWidth="1"/>
    <col min="8969" max="9216" width="9.140625" style="151"/>
    <col min="9217" max="9217" width="2.7109375" style="151" customWidth="1"/>
    <col min="9218" max="9218" width="21.7109375" style="151" customWidth="1"/>
    <col min="9219" max="9219" width="45.7109375" style="151" customWidth="1"/>
    <col min="9220" max="9220" width="7.5703125" style="151" customWidth="1"/>
    <col min="9221" max="9224" width="15.7109375" style="151" customWidth="1"/>
    <col min="9225" max="9472" width="9.140625" style="151"/>
    <col min="9473" max="9473" width="2.7109375" style="151" customWidth="1"/>
    <col min="9474" max="9474" width="21.7109375" style="151" customWidth="1"/>
    <col min="9475" max="9475" width="45.7109375" style="151" customWidth="1"/>
    <col min="9476" max="9476" width="7.5703125" style="151" customWidth="1"/>
    <col min="9477" max="9480" width="15.7109375" style="151" customWidth="1"/>
    <col min="9481" max="9728" width="9.140625" style="151"/>
    <col min="9729" max="9729" width="2.7109375" style="151" customWidth="1"/>
    <col min="9730" max="9730" width="21.7109375" style="151" customWidth="1"/>
    <col min="9731" max="9731" width="45.7109375" style="151" customWidth="1"/>
    <col min="9732" max="9732" width="7.5703125" style="151" customWidth="1"/>
    <col min="9733" max="9736" width="15.7109375" style="151" customWidth="1"/>
    <col min="9737" max="9984" width="9.140625" style="151"/>
    <col min="9985" max="9985" width="2.7109375" style="151" customWidth="1"/>
    <col min="9986" max="9986" width="21.7109375" style="151" customWidth="1"/>
    <col min="9987" max="9987" width="45.7109375" style="151" customWidth="1"/>
    <col min="9988" max="9988" width="7.5703125" style="151" customWidth="1"/>
    <col min="9989" max="9992" width="15.7109375" style="151" customWidth="1"/>
    <col min="9993" max="10240" width="9.140625" style="151"/>
    <col min="10241" max="10241" width="2.7109375" style="151" customWidth="1"/>
    <col min="10242" max="10242" width="21.7109375" style="151" customWidth="1"/>
    <col min="10243" max="10243" width="45.7109375" style="151" customWidth="1"/>
    <col min="10244" max="10244" width="7.5703125" style="151" customWidth="1"/>
    <col min="10245" max="10248" width="15.7109375" style="151" customWidth="1"/>
    <col min="10249" max="10496" width="9.140625" style="151"/>
    <col min="10497" max="10497" width="2.7109375" style="151" customWidth="1"/>
    <col min="10498" max="10498" width="21.7109375" style="151" customWidth="1"/>
    <col min="10499" max="10499" width="45.7109375" style="151" customWidth="1"/>
    <col min="10500" max="10500" width="7.5703125" style="151" customWidth="1"/>
    <col min="10501" max="10504" width="15.7109375" style="151" customWidth="1"/>
    <col min="10505" max="10752" width="9.140625" style="151"/>
    <col min="10753" max="10753" width="2.7109375" style="151" customWidth="1"/>
    <col min="10754" max="10754" width="21.7109375" style="151" customWidth="1"/>
    <col min="10755" max="10755" width="45.7109375" style="151" customWidth="1"/>
    <col min="10756" max="10756" width="7.5703125" style="151" customWidth="1"/>
    <col min="10757" max="10760" width="15.7109375" style="151" customWidth="1"/>
    <col min="10761" max="11008" width="9.140625" style="151"/>
    <col min="11009" max="11009" width="2.7109375" style="151" customWidth="1"/>
    <col min="11010" max="11010" width="21.7109375" style="151" customWidth="1"/>
    <col min="11011" max="11011" width="45.7109375" style="151" customWidth="1"/>
    <col min="11012" max="11012" width="7.5703125" style="151" customWidth="1"/>
    <col min="11013" max="11016" width="15.7109375" style="151" customWidth="1"/>
    <col min="11017" max="11264" width="9.140625" style="151"/>
    <col min="11265" max="11265" width="2.7109375" style="151" customWidth="1"/>
    <col min="11266" max="11266" width="21.7109375" style="151" customWidth="1"/>
    <col min="11267" max="11267" width="45.7109375" style="151" customWidth="1"/>
    <col min="11268" max="11268" width="7.5703125" style="151" customWidth="1"/>
    <col min="11269" max="11272" width="15.7109375" style="151" customWidth="1"/>
    <col min="11273" max="11520" width="9.140625" style="151"/>
    <col min="11521" max="11521" width="2.7109375" style="151" customWidth="1"/>
    <col min="11522" max="11522" width="21.7109375" style="151" customWidth="1"/>
    <col min="11523" max="11523" width="45.7109375" style="151" customWidth="1"/>
    <col min="11524" max="11524" width="7.5703125" style="151" customWidth="1"/>
    <col min="11525" max="11528" width="15.7109375" style="151" customWidth="1"/>
    <col min="11529" max="11776" width="9.140625" style="151"/>
    <col min="11777" max="11777" width="2.7109375" style="151" customWidth="1"/>
    <col min="11778" max="11778" width="21.7109375" style="151" customWidth="1"/>
    <col min="11779" max="11779" width="45.7109375" style="151" customWidth="1"/>
    <col min="11780" max="11780" width="7.5703125" style="151" customWidth="1"/>
    <col min="11781" max="11784" width="15.7109375" style="151" customWidth="1"/>
    <col min="11785" max="12032" width="9.140625" style="151"/>
    <col min="12033" max="12033" width="2.7109375" style="151" customWidth="1"/>
    <col min="12034" max="12034" width="21.7109375" style="151" customWidth="1"/>
    <col min="12035" max="12035" width="45.7109375" style="151" customWidth="1"/>
    <col min="12036" max="12036" width="7.5703125" style="151" customWidth="1"/>
    <col min="12037" max="12040" width="15.7109375" style="151" customWidth="1"/>
    <col min="12041" max="12288" width="9.140625" style="151"/>
    <col min="12289" max="12289" width="2.7109375" style="151" customWidth="1"/>
    <col min="12290" max="12290" width="21.7109375" style="151" customWidth="1"/>
    <col min="12291" max="12291" width="45.7109375" style="151" customWidth="1"/>
    <col min="12292" max="12292" width="7.5703125" style="151" customWidth="1"/>
    <col min="12293" max="12296" width="15.7109375" style="151" customWidth="1"/>
    <col min="12297" max="12544" width="9.140625" style="151"/>
    <col min="12545" max="12545" width="2.7109375" style="151" customWidth="1"/>
    <col min="12546" max="12546" width="21.7109375" style="151" customWidth="1"/>
    <col min="12547" max="12547" width="45.7109375" style="151" customWidth="1"/>
    <col min="12548" max="12548" width="7.5703125" style="151" customWidth="1"/>
    <col min="12549" max="12552" width="15.7109375" style="151" customWidth="1"/>
    <col min="12553" max="12800" width="9.140625" style="151"/>
    <col min="12801" max="12801" width="2.7109375" style="151" customWidth="1"/>
    <col min="12802" max="12802" width="21.7109375" style="151" customWidth="1"/>
    <col min="12803" max="12803" width="45.7109375" style="151" customWidth="1"/>
    <col min="12804" max="12804" width="7.5703125" style="151" customWidth="1"/>
    <col min="12805" max="12808" width="15.7109375" style="151" customWidth="1"/>
    <col min="12809" max="13056" width="9.140625" style="151"/>
    <col min="13057" max="13057" width="2.7109375" style="151" customWidth="1"/>
    <col min="13058" max="13058" width="21.7109375" style="151" customWidth="1"/>
    <col min="13059" max="13059" width="45.7109375" style="151" customWidth="1"/>
    <col min="13060" max="13060" width="7.5703125" style="151" customWidth="1"/>
    <col min="13061" max="13064" width="15.7109375" style="151" customWidth="1"/>
    <col min="13065" max="13312" width="9.140625" style="151"/>
    <col min="13313" max="13313" width="2.7109375" style="151" customWidth="1"/>
    <col min="13314" max="13314" width="21.7109375" style="151" customWidth="1"/>
    <col min="13315" max="13315" width="45.7109375" style="151" customWidth="1"/>
    <col min="13316" max="13316" width="7.5703125" style="151" customWidth="1"/>
    <col min="13317" max="13320" width="15.7109375" style="151" customWidth="1"/>
    <col min="13321" max="13568" width="9.140625" style="151"/>
    <col min="13569" max="13569" width="2.7109375" style="151" customWidth="1"/>
    <col min="13570" max="13570" width="21.7109375" style="151" customWidth="1"/>
    <col min="13571" max="13571" width="45.7109375" style="151" customWidth="1"/>
    <col min="13572" max="13572" width="7.5703125" style="151" customWidth="1"/>
    <col min="13573" max="13576" width="15.7109375" style="151" customWidth="1"/>
    <col min="13577" max="13824" width="9.140625" style="151"/>
    <col min="13825" max="13825" width="2.7109375" style="151" customWidth="1"/>
    <col min="13826" max="13826" width="21.7109375" style="151" customWidth="1"/>
    <col min="13827" max="13827" width="45.7109375" style="151" customWidth="1"/>
    <col min="13828" max="13828" width="7.5703125" style="151" customWidth="1"/>
    <col min="13829" max="13832" width="15.7109375" style="151" customWidth="1"/>
    <col min="13833" max="14080" width="9.140625" style="151"/>
    <col min="14081" max="14081" width="2.7109375" style="151" customWidth="1"/>
    <col min="14082" max="14082" width="21.7109375" style="151" customWidth="1"/>
    <col min="14083" max="14083" width="45.7109375" style="151" customWidth="1"/>
    <col min="14084" max="14084" width="7.5703125" style="151" customWidth="1"/>
    <col min="14085" max="14088" width="15.7109375" style="151" customWidth="1"/>
    <col min="14089" max="14336" width="9.140625" style="151"/>
    <col min="14337" max="14337" width="2.7109375" style="151" customWidth="1"/>
    <col min="14338" max="14338" width="21.7109375" style="151" customWidth="1"/>
    <col min="14339" max="14339" width="45.7109375" style="151" customWidth="1"/>
    <col min="14340" max="14340" width="7.5703125" style="151" customWidth="1"/>
    <col min="14341" max="14344" width="15.7109375" style="151" customWidth="1"/>
    <col min="14345" max="14592" width="9.140625" style="151"/>
    <col min="14593" max="14593" width="2.7109375" style="151" customWidth="1"/>
    <col min="14594" max="14594" width="21.7109375" style="151" customWidth="1"/>
    <col min="14595" max="14595" width="45.7109375" style="151" customWidth="1"/>
    <col min="14596" max="14596" width="7.5703125" style="151" customWidth="1"/>
    <col min="14597" max="14600" width="15.7109375" style="151" customWidth="1"/>
    <col min="14601" max="14848" width="9.140625" style="151"/>
    <col min="14849" max="14849" width="2.7109375" style="151" customWidth="1"/>
    <col min="14850" max="14850" width="21.7109375" style="151" customWidth="1"/>
    <col min="14851" max="14851" width="45.7109375" style="151" customWidth="1"/>
    <col min="14852" max="14852" width="7.5703125" style="151" customWidth="1"/>
    <col min="14853" max="14856" width="15.7109375" style="151" customWidth="1"/>
    <col min="14857" max="15104" width="9.140625" style="151"/>
    <col min="15105" max="15105" width="2.7109375" style="151" customWidth="1"/>
    <col min="15106" max="15106" width="21.7109375" style="151" customWidth="1"/>
    <col min="15107" max="15107" width="45.7109375" style="151" customWidth="1"/>
    <col min="15108" max="15108" width="7.5703125" style="151" customWidth="1"/>
    <col min="15109" max="15112" width="15.7109375" style="151" customWidth="1"/>
    <col min="15113" max="15360" width="9.140625" style="151"/>
    <col min="15361" max="15361" width="2.7109375" style="151" customWidth="1"/>
    <col min="15362" max="15362" width="21.7109375" style="151" customWidth="1"/>
    <col min="15363" max="15363" width="45.7109375" style="151" customWidth="1"/>
    <col min="15364" max="15364" width="7.5703125" style="151" customWidth="1"/>
    <col min="15365" max="15368" width="15.7109375" style="151" customWidth="1"/>
    <col min="15369" max="15616" width="9.140625" style="151"/>
    <col min="15617" max="15617" width="2.7109375" style="151" customWidth="1"/>
    <col min="15618" max="15618" width="21.7109375" style="151" customWidth="1"/>
    <col min="15619" max="15619" width="45.7109375" style="151" customWidth="1"/>
    <col min="15620" max="15620" width="7.5703125" style="151" customWidth="1"/>
    <col min="15621" max="15624" width="15.7109375" style="151" customWidth="1"/>
    <col min="15625" max="15872" width="9.140625" style="151"/>
    <col min="15873" max="15873" width="2.7109375" style="151" customWidth="1"/>
    <col min="15874" max="15874" width="21.7109375" style="151" customWidth="1"/>
    <col min="15875" max="15875" width="45.7109375" style="151" customWidth="1"/>
    <col min="15876" max="15876" width="7.5703125" style="151" customWidth="1"/>
    <col min="15877" max="15880" width="15.7109375" style="151" customWidth="1"/>
    <col min="15881" max="16128" width="9.140625" style="151"/>
    <col min="16129" max="16129" width="2.7109375" style="151" customWidth="1"/>
    <col min="16130" max="16130" width="21.7109375" style="151" customWidth="1"/>
    <col min="16131" max="16131" width="45.7109375" style="151" customWidth="1"/>
    <col min="16132" max="16132" width="7.5703125" style="151" customWidth="1"/>
    <col min="16133" max="16136" width="15.7109375" style="151" customWidth="1"/>
    <col min="16137" max="16384" width="9.140625" style="151"/>
  </cols>
  <sheetData>
    <row r="1" spans="1:12" ht="12.75" customHeight="1" x14ac:dyDescent="0.2">
      <c r="H1" s="163"/>
      <c r="I1" s="163" t="s">
        <v>575</v>
      </c>
    </row>
    <row r="2" spans="1:12" ht="17.25" customHeight="1" x14ac:dyDescent="0.2">
      <c r="B2" s="626" t="s">
        <v>829</v>
      </c>
      <c r="C2" s="626"/>
      <c r="D2" s="626"/>
      <c r="E2" s="626"/>
      <c r="F2" s="626"/>
      <c r="G2" s="626"/>
      <c r="H2" s="626"/>
      <c r="I2" s="626"/>
    </row>
    <row r="3" spans="1:12" ht="12" customHeight="1" thickBot="1" x14ac:dyDescent="0.25">
      <c r="E3" s="151"/>
      <c r="F3" s="151"/>
      <c r="G3" s="151"/>
      <c r="H3" s="152"/>
      <c r="I3" s="152" t="s">
        <v>127</v>
      </c>
    </row>
    <row r="4" spans="1:12" ht="24" customHeight="1" x14ac:dyDescent="0.2">
      <c r="B4" s="627" t="s">
        <v>60</v>
      </c>
      <c r="C4" s="629" t="s">
        <v>61</v>
      </c>
      <c r="D4" s="631" t="s">
        <v>83</v>
      </c>
      <c r="E4" s="587" t="s">
        <v>769</v>
      </c>
      <c r="F4" s="589" t="s">
        <v>766</v>
      </c>
      <c r="G4" s="597" t="s">
        <v>830</v>
      </c>
      <c r="H4" s="598"/>
      <c r="I4" s="595" t="s">
        <v>803</v>
      </c>
    </row>
    <row r="5" spans="1:12" ht="28.5" customHeight="1" x14ac:dyDescent="0.2">
      <c r="B5" s="628"/>
      <c r="C5" s="630"/>
      <c r="D5" s="632"/>
      <c r="E5" s="588"/>
      <c r="F5" s="590"/>
      <c r="G5" s="210" t="s">
        <v>67</v>
      </c>
      <c r="H5" s="246" t="s">
        <v>46</v>
      </c>
      <c r="I5" s="596"/>
    </row>
    <row r="6" spans="1:12" ht="12.75" customHeight="1" thickBot="1" x14ac:dyDescent="0.25">
      <c r="B6" s="159">
        <v>1</v>
      </c>
      <c r="C6" s="160">
        <v>2</v>
      </c>
      <c r="D6" s="248">
        <v>3</v>
      </c>
      <c r="E6" s="367">
        <v>4</v>
      </c>
      <c r="F6" s="368">
        <v>5</v>
      </c>
      <c r="G6" s="369">
        <v>6</v>
      </c>
      <c r="H6" s="370">
        <v>7</v>
      </c>
      <c r="I6" s="374">
        <v>8</v>
      </c>
    </row>
    <row r="7" spans="1:12" ht="20.100000000000001" customHeight="1" x14ac:dyDescent="0.2">
      <c r="B7" s="164"/>
      <c r="C7" s="165" t="s">
        <v>62</v>
      </c>
      <c r="D7" s="366"/>
      <c r="E7" s="375"/>
      <c r="F7" s="376"/>
      <c r="G7" s="376"/>
      <c r="H7" s="376"/>
      <c r="I7" s="166"/>
    </row>
    <row r="8" spans="1:12" ht="20.100000000000001" customHeight="1" x14ac:dyDescent="0.2">
      <c r="A8" s="167"/>
      <c r="B8" s="168" t="s">
        <v>275</v>
      </c>
      <c r="C8" s="165" t="s">
        <v>276</v>
      </c>
      <c r="D8" s="371" t="s">
        <v>277</v>
      </c>
      <c r="E8" s="377"/>
      <c r="F8" s="363"/>
      <c r="G8" s="363"/>
      <c r="H8" s="364"/>
      <c r="I8" s="169" t="str">
        <f>IFERROR(H8/G8,"  ")</f>
        <v xml:space="preserve">  </v>
      </c>
    </row>
    <row r="9" spans="1:12" ht="20.100000000000001" customHeight="1" x14ac:dyDescent="0.2">
      <c r="A9" s="167"/>
      <c r="B9" s="615"/>
      <c r="C9" s="170" t="s">
        <v>278</v>
      </c>
      <c r="D9" s="616" t="s">
        <v>279</v>
      </c>
      <c r="E9" s="617">
        <f>E11+E18+E27+E28+E39</f>
        <v>107467</v>
      </c>
      <c r="F9" s="619">
        <f t="shared" ref="F9" si="0">F11+F18+F27+F28+F39</f>
        <v>120287</v>
      </c>
      <c r="G9" s="621">
        <f>G11+G18+G27+G28+G39</f>
        <v>113716</v>
      </c>
      <c r="H9" s="614">
        <f t="shared" ref="H9" si="1">H11+H18+H27+H28+H39</f>
        <v>107280</v>
      </c>
      <c r="I9" s="610">
        <f t="shared" ref="I9:I72" si="2">IFERROR(H9/G9,"  ")</f>
        <v>0.94340286327341794</v>
      </c>
    </row>
    <row r="10" spans="1:12" ht="13.5" customHeight="1" x14ac:dyDescent="0.2">
      <c r="A10" s="167"/>
      <c r="B10" s="615"/>
      <c r="C10" s="171" t="s">
        <v>280</v>
      </c>
      <c r="D10" s="616"/>
      <c r="E10" s="618"/>
      <c r="F10" s="620"/>
      <c r="G10" s="622"/>
      <c r="H10" s="614"/>
      <c r="I10" s="611" t="str">
        <f t="shared" si="2"/>
        <v xml:space="preserve">  </v>
      </c>
    </row>
    <row r="11" spans="1:12" ht="20.100000000000001" customHeight="1" x14ac:dyDescent="0.2">
      <c r="A11" s="167"/>
      <c r="B11" s="615" t="s">
        <v>281</v>
      </c>
      <c r="C11" s="172" t="s">
        <v>282</v>
      </c>
      <c r="D11" s="616" t="s">
        <v>283</v>
      </c>
      <c r="E11" s="617">
        <f>E13+E14+E15+E16+E17</f>
        <v>2996</v>
      </c>
      <c r="F11" s="619">
        <f t="shared" ref="F11" si="3">F13+F14+F15+F16+F17</f>
        <v>3700</v>
      </c>
      <c r="G11" s="621">
        <f>G13+G14+G15+G16+G17</f>
        <v>3400</v>
      </c>
      <c r="H11" s="614">
        <f t="shared" ref="H11" si="4">H13+H14+H15+H16+H17</f>
        <v>2995</v>
      </c>
      <c r="I11" s="610">
        <f t="shared" si="2"/>
        <v>0.88088235294117645</v>
      </c>
      <c r="L11" s="153"/>
    </row>
    <row r="12" spans="1:12" ht="12.75" customHeight="1" x14ac:dyDescent="0.2">
      <c r="A12" s="167"/>
      <c r="B12" s="615"/>
      <c r="C12" s="173" t="s">
        <v>284</v>
      </c>
      <c r="D12" s="616"/>
      <c r="E12" s="618"/>
      <c r="F12" s="620"/>
      <c r="G12" s="622"/>
      <c r="H12" s="614"/>
      <c r="I12" s="611" t="str">
        <f t="shared" si="2"/>
        <v xml:space="preserve">  </v>
      </c>
    </row>
    <row r="13" spans="1:12" ht="20.100000000000001" customHeight="1" x14ac:dyDescent="0.2">
      <c r="A13" s="167"/>
      <c r="B13" s="168" t="s">
        <v>84</v>
      </c>
      <c r="C13" s="174" t="s">
        <v>128</v>
      </c>
      <c r="D13" s="371" t="s">
        <v>285</v>
      </c>
      <c r="E13" s="378"/>
      <c r="F13" s="440"/>
      <c r="G13" s="441"/>
      <c r="H13" s="365"/>
      <c r="I13" s="361" t="str">
        <f t="shared" si="2"/>
        <v xml:space="preserve">  </v>
      </c>
    </row>
    <row r="14" spans="1:12" ht="25.5" customHeight="1" x14ac:dyDescent="0.2">
      <c r="A14" s="167"/>
      <c r="B14" s="168" t="s">
        <v>286</v>
      </c>
      <c r="C14" s="174" t="s">
        <v>287</v>
      </c>
      <c r="D14" s="371" t="s">
        <v>288</v>
      </c>
      <c r="E14" s="378">
        <v>2996</v>
      </c>
      <c r="F14" s="440">
        <v>3700</v>
      </c>
      <c r="G14" s="441">
        <v>3400</v>
      </c>
      <c r="H14" s="365">
        <v>2995</v>
      </c>
      <c r="I14" s="361">
        <f t="shared" si="2"/>
        <v>0.88088235294117645</v>
      </c>
    </row>
    <row r="15" spans="1:12" ht="20.100000000000001" customHeight="1" x14ac:dyDescent="0.2">
      <c r="A15" s="167"/>
      <c r="B15" s="168" t="s">
        <v>92</v>
      </c>
      <c r="C15" s="174" t="s">
        <v>289</v>
      </c>
      <c r="D15" s="371" t="s">
        <v>290</v>
      </c>
      <c r="E15" s="378"/>
      <c r="F15" s="440"/>
      <c r="G15" s="441"/>
      <c r="H15" s="365"/>
      <c r="I15" s="361" t="str">
        <f t="shared" si="2"/>
        <v xml:space="preserve">  </v>
      </c>
    </row>
    <row r="16" spans="1:12" ht="25.5" customHeight="1" x14ac:dyDescent="0.2">
      <c r="A16" s="167"/>
      <c r="B16" s="168" t="s">
        <v>291</v>
      </c>
      <c r="C16" s="174" t="s">
        <v>292</v>
      </c>
      <c r="D16" s="371" t="s">
        <v>293</v>
      </c>
      <c r="E16" s="378"/>
      <c r="F16" s="440"/>
      <c r="G16" s="441"/>
      <c r="H16" s="365"/>
      <c r="I16" s="361" t="str">
        <f t="shared" si="2"/>
        <v xml:space="preserve">  </v>
      </c>
    </row>
    <row r="17" spans="1:9" ht="20.100000000000001" customHeight="1" x14ac:dyDescent="0.2">
      <c r="A17" s="167"/>
      <c r="B17" s="168" t="s">
        <v>93</v>
      </c>
      <c r="C17" s="174" t="s">
        <v>294</v>
      </c>
      <c r="D17" s="371" t="s">
        <v>295</v>
      </c>
      <c r="E17" s="378"/>
      <c r="F17" s="440"/>
      <c r="G17" s="441"/>
      <c r="H17" s="365"/>
      <c r="I17" s="361" t="str">
        <f t="shared" si="2"/>
        <v xml:space="preserve">  </v>
      </c>
    </row>
    <row r="18" spans="1:9" ht="20.100000000000001" customHeight="1" x14ac:dyDescent="0.2">
      <c r="A18" s="167"/>
      <c r="B18" s="615" t="s">
        <v>296</v>
      </c>
      <c r="C18" s="172" t="s">
        <v>297</v>
      </c>
      <c r="D18" s="616" t="s">
        <v>298</v>
      </c>
      <c r="E18" s="617">
        <f>E20+E21+E22+E23+E24+E25+E26</f>
        <v>103884</v>
      </c>
      <c r="F18" s="619">
        <f t="shared" ref="F18" si="5">F20+F21+F22+F23+F24+F25+F26</f>
        <v>116000</v>
      </c>
      <c r="G18" s="621">
        <f>G20+G21+G22+G23+G24+G25+G26</f>
        <v>109729</v>
      </c>
      <c r="H18" s="614">
        <f t="shared" ref="H18" si="6">H20+H21+H22+H23+H24+H25+H26</f>
        <v>103698</v>
      </c>
      <c r="I18" s="610">
        <f t="shared" si="2"/>
        <v>0.94503731921369916</v>
      </c>
    </row>
    <row r="19" spans="1:9" ht="12.75" customHeight="1" x14ac:dyDescent="0.2">
      <c r="A19" s="167"/>
      <c r="B19" s="615"/>
      <c r="C19" s="173" t="s">
        <v>299</v>
      </c>
      <c r="D19" s="616"/>
      <c r="E19" s="618"/>
      <c r="F19" s="620"/>
      <c r="G19" s="622"/>
      <c r="H19" s="614"/>
      <c r="I19" s="611" t="str">
        <f t="shared" si="2"/>
        <v xml:space="preserve">  </v>
      </c>
    </row>
    <row r="20" spans="1:9" ht="20.100000000000001" customHeight="1" x14ac:dyDescent="0.2">
      <c r="A20" s="167"/>
      <c r="B20" s="168" t="s">
        <v>300</v>
      </c>
      <c r="C20" s="174" t="s">
        <v>301</v>
      </c>
      <c r="D20" s="371" t="s">
        <v>302</v>
      </c>
      <c r="E20" s="378">
        <v>5529</v>
      </c>
      <c r="F20" s="440">
        <v>0</v>
      </c>
      <c r="G20" s="441">
        <v>5529</v>
      </c>
      <c r="H20" s="365">
        <v>5339</v>
      </c>
      <c r="I20" s="361">
        <f t="shared" si="2"/>
        <v>0.96563573883161513</v>
      </c>
    </row>
    <row r="21" spans="1:9" ht="20.100000000000001" customHeight="1" x14ac:dyDescent="0.2">
      <c r="B21" s="175" t="s">
        <v>94</v>
      </c>
      <c r="C21" s="174" t="s">
        <v>303</v>
      </c>
      <c r="D21" s="371" t="s">
        <v>304</v>
      </c>
      <c r="E21" s="378">
        <v>92202</v>
      </c>
      <c r="F21" s="440">
        <v>110000</v>
      </c>
      <c r="G21" s="441">
        <v>98000</v>
      </c>
      <c r="H21" s="365">
        <v>92564</v>
      </c>
      <c r="I21" s="361">
        <f t="shared" si="2"/>
        <v>0.94453061224489798</v>
      </c>
    </row>
    <row r="22" spans="1:9" ht="20.100000000000001" customHeight="1" x14ac:dyDescent="0.2">
      <c r="B22" s="175" t="s">
        <v>95</v>
      </c>
      <c r="C22" s="174" t="s">
        <v>305</v>
      </c>
      <c r="D22" s="371" t="s">
        <v>306</v>
      </c>
      <c r="E22" s="378"/>
      <c r="F22" s="440"/>
      <c r="G22" s="441"/>
      <c r="H22" s="365"/>
      <c r="I22" s="361"/>
    </row>
    <row r="23" spans="1:9" ht="25.5" customHeight="1" x14ac:dyDescent="0.2">
      <c r="B23" s="175" t="s">
        <v>307</v>
      </c>
      <c r="C23" s="174" t="s">
        <v>308</v>
      </c>
      <c r="D23" s="371" t="s">
        <v>309</v>
      </c>
      <c r="E23" s="378"/>
      <c r="F23" s="440"/>
      <c r="G23" s="441"/>
      <c r="H23" s="365"/>
      <c r="I23" s="361" t="str">
        <f t="shared" si="2"/>
        <v xml:space="preserve">  </v>
      </c>
    </row>
    <row r="24" spans="1:9" ht="25.5" customHeight="1" x14ac:dyDescent="0.2">
      <c r="B24" s="175" t="s">
        <v>310</v>
      </c>
      <c r="C24" s="174" t="s">
        <v>311</v>
      </c>
      <c r="D24" s="371" t="s">
        <v>312</v>
      </c>
      <c r="E24" s="378">
        <v>6153</v>
      </c>
      <c r="F24" s="440">
        <v>6000</v>
      </c>
      <c r="G24" s="441">
        <v>6200</v>
      </c>
      <c r="H24" s="365">
        <v>5795</v>
      </c>
      <c r="I24" s="361">
        <f t="shared" si="2"/>
        <v>0.93467741935483872</v>
      </c>
    </row>
    <row r="25" spans="1:9" ht="25.5" customHeight="1" x14ac:dyDescent="0.2">
      <c r="B25" s="175" t="s">
        <v>313</v>
      </c>
      <c r="C25" s="174" t="s">
        <v>314</v>
      </c>
      <c r="D25" s="371" t="s">
        <v>315</v>
      </c>
      <c r="E25" s="378"/>
      <c r="F25" s="440"/>
      <c r="G25" s="441"/>
      <c r="H25" s="365"/>
      <c r="I25" s="361" t="str">
        <f t="shared" si="2"/>
        <v xml:space="preserve">  </v>
      </c>
    </row>
    <row r="26" spans="1:9" ht="25.5" customHeight="1" x14ac:dyDescent="0.2">
      <c r="B26" s="175" t="s">
        <v>313</v>
      </c>
      <c r="C26" s="174" t="s">
        <v>316</v>
      </c>
      <c r="D26" s="371" t="s">
        <v>317</v>
      </c>
      <c r="E26" s="378"/>
      <c r="F26" s="440"/>
      <c r="G26" s="441"/>
      <c r="H26" s="365"/>
      <c r="I26" s="361" t="str">
        <f t="shared" si="2"/>
        <v xml:space="preserve">  </v>
      </c>
    </row>
    <row r="27" spans="1:9" ht="20.100000000000001" customHeight="1" x14ac:dyDescent="0.2">
      <c r="A27" s="167"/>
      <c r="B27" s="168" t="s">
        <v>318</v>
      </c>
      <c r="C27" s="174" t="s">
        <v>319</v>
      </c>
      <c r="D27" s="371" t="s">
        <v>320</v>
      </c>
      <c r="E27" s="378"/>
      <c r="F27" s="440"/>
      <c r="G27" s="441"/>
      <c r="H27" s="365"/>
      <c r="I27" s="361" t="str">
        <f t="shared" si="2"/>
        <v xml:space="preserve">  </v>
      </c>
    </row>
    <row r="28" spans="1:9" ht="25.5" customHeight="1" x14ac:dyDescent="0.2">
      <c r="A28" s="167"/>
      <c r="B28" s="615" t="s">
        <v>321</v>
      </c>
      <c r="C28" s="172" t="s">
        <v>322</v>
      </c>
      <c r="D28" s="616" t="s">
        <v>323</v>
      </c>
      <c r="E28" s="617">
        <f>E30+E31+E32+E33+E35+E36+E37+E38</f>
        <v>587</v>
      </c>
      <c r="F28" s="619">
        <f t="shared" ref="F28" si="7">F30+F31+F32+F33+F34+F35+F36+F37+F38</f>
        <v>587</v>
      </c>
      <c r="G28" s="621">
        <f>G30+G31+G32+G33+G34+G35+G36+G37+G38</f>
        <v>587</v>
      </c>
      <c r="H28" s="614">
        <f t="shared" ref="H28" si="8">H30+H31+H32+H33+H35+H36+H37+H38</f>
        <v>587</v>
      </c>
      <c r="I28" s="610">
        <f t="shared" si="2"/>
        <v>1</v>
      </c>
    </row>
    <row r="29" spans="1:9" ht="22.5" customHeight="1" x14ac:dyDescent="0.2">
      <c r="A29" s="167"/>
      <c r="B29" s="615"/>
      <c r="C29" s="173" t="s">
        <v>324</v>
      </c>
      <c r="D29" s="616"/>
      <c r="E29" s="618"/>
      <c r="F29" s="620"/>
      <c r="G29" s="622"/>
      <c r="H29" s="614"/>
      <c r="I29" s="611" t="str">
        <f t="shared" si="2"/>
        <v xml:space="preserve">  </v>
      </c>
    </row>
    <row r="30" spans="1:9" ht="25.5" customHeight="1" x14ac:dyDescent="0.2">
      <c r="A30" s="167"/>
      <c r="B30" s="168" t="s">
        <v>325</v>
      </c>
      <c r="C30" s="174" t="s">
        <v>326</v>
      </c>
      <c r="D30" s="371" t="s">
        <v>327</v>
      </c>
      <c r="E30" s="378">
        <v>587</v>
      </c>
      <c r="F30" s="440">
        <v>587</v>
      </c>
      <c r="G30" s="441">
        <v>587</v>
      </c>
      <c r="H30" s="365">
        <v>587</v>
      </c>
      <c r="I30" s="361">
        <f t="shared" si="2"/>
        <v>1</v>
      </c>
    </row>
    <row r="31" spans="1:9" ht="25.5" customHeight="1" x14ac:dyDescent="0.2">
      <c r="B31" s="175" t="s">
        <v>328</v>
      </c>
      <c r="C31" s="174" t="s">
        <v>329</v>
      </c>
      <c r="D31" s="371" t="s">
        <v>330</v>
      </c>
      <c r="E31" s="378"/>
      <c r="F31" s="440"/>
      <c r="G31" s="441"/>
      <c r="H31" s="365"/>
      <c r="I31" s="361" t="str">
        <f t="shared" si="2"/>
        <v xml:space="preserve">  </v>
      </c>
    </row>
    <row r="32" spans="1:9" ht="35.25" customHeight="1" x14ac:dyDescent="0.2">
      <c r="B32" s="175" t="s">
        <v>331</v>
      </c>
      <c r="C32" s="174" t="s">
        <v>332</v>
      </c>
      <c r="D32" s="371" t="s">
        <v>333</v>
      </c>
      <c r="E32" s="378"/>
      <c r="F32" s="440"/>
      <c r="G32" s="441"/>
      <c r="H32" s="365"/>
      <c r="I32" s="361" t="str">
        <f t="shared" si="2"/>
        <v xml:space="preserve">  </v>
      </c>
    </row>
    <row r="33" spans="1:12" ht="35.25" customHeight="1" x14ac:dyDescent="0.2">
      <c r="B33" s="175" t="s">
        <v>334</v>
      </c>
      <c r="C33" s="174" t="s">
        <v>335</v>
      </c>
      <c r="D33" s="371" t="s">
        <v>336</v>
      </c>
      <c r="E33" s="378"/>
      <c r="F33" s="440"/>
      <c r="G33" s="441"/>
      <c r="H33" s="365"/>
      <c r="I33" s="361" t="str">
        <f t="shared" si="2"/>
        <v xml:space="preserve">  </v>
      </c>
    </row>
    <row r="34" spans="1:12" ht="25.5" customHeight="1" x14ac:dyDescent="0.2">
      <c r="B34" s="175" t="s">
        <v>337</v>
      </c>
      <c r="C34" s="174" t="s">
        <v>338</v>
      </c>
      <c r="D34" s="371" t="s">
        <v>339</v>
      </c>
      <c r="E34" s="378"/>
      <c r="F34" s="440"/>
      <c r="G34" s="441"/>
      <c r="H34" s="365"/>
      <c r="I34" s="361" t="str">
        <f t="shared" si="2"/>
        <v xml:space="preserve">  </v>
      </c>
    </row>
    <row r="35" spans="1:12" ht="25.5" customHeight="1" x14ac:dyDescent="0.2">
      <c r="B35" s="175" t="s">
        <v>337</v>
      </c>
      <c r="C35" s="174" t="s">
        <v>340</v>
      </c>
      <c r="D35" s="371" t="s">
        <v>341</v>
      </c>
      <c r="E35" s="378"/>
      <c r="F35" s="440"/>
      <c r="G35" s="441"/>
      <c r="H35" s="365"/>
      <c r="I35" s="361" t="str">
        <f t="shared" si="2"/>
        <v xml:space="preserve">  </v>
      </c>
    </row>
    <row r="36" spans="1:12" ht="39" customHeight="1" x14ac:dyDescent="0.2">
      <c r="B36" s="175" t="s">
        <v>129</v>
      </c>
      <c r="C36" s="174" t="s">
        <v>342</v>
      </c>
      <c r="D36" s="371" t="s">
        <v>343</v>
      </c>
      <c r="E36" s="378"/>
      <c r="F36" s="440"/>
      <c r="G36" s="441"/>
      <c r="H36" s="365"/>
      <c r="I36" s="361" t="str">
        <f t="shared" si="2"/>
        <v xml:space="preserve">  </v>
      </c>
    </row>
    <row r="37" spans="1:12" ht="25.5" customHeight="1" x14ac:dyDescent="0.2">
      <c r="B37" s="175" t="s">
        <v>130</v>
      </c>
      <c r="C37" s="174" t="s">
        <v>344</v>
      </c>
      <c r="D37" s="371" t="s">
        <v>345</v>
      </c>
      <c r="E37" s="378"/>
      <c r="F37" s="440"/>
      <c r="G37" s="441"/>
      <c r="H37" s="365"/>
      <c r="I37" s="361" t="str">
        <f t="shared" si="2"/>
        <v xml:space="preserve">  </v>
      </c>
    </row>
    <row r="38" spans="1:12" ht="25.5" customHeight="1" x14ac:dyDescent="0.2">
      <c r="B38" s="175" t="s">
        <v>346</v>
      </c>
      <c r="C38" s="174" t="s">
        <v>347</v>
      </c>
      <c r="D38" s="371" t="s">
        <v>348</v>
      </c>
      <c r="E38" s="378"/>
      <c r="F38" s="440"/>
      <c r="G38" s="441"/>
      <c r="H38" s="365"/>
      <c r="I38" s="361" t="str">
        <f t="shared" si="2"/>
        <v xml:space="preserve">  </v>
      </c>
    </row>
    <row r="39" spans="1:12" ht="25.5" customHeight="1" x14ac:dyDescent="0.2">
      <c r="B39" s="175" t="s">
        <v>349</v>
      </c>
      <c r="C39" s="174" t="s">
        <v>350</v>
      </c>
      <c r="D39" s="371" t="s">
        <v>351</v>
      </c>
      <c r="E39" s="378"/>
      <c r="F39" s="440"/>
      <c r="G39" s="441"/>
      <c r="H39" s="365"/>
      <c r="I39" s="361" t="str">
        <f t="shared" si="2"/>
        <v xml:space="preserve">  </v>
      </c>
    </row>
    <row r="40" spans="1:12" ht="20.100000000000001" customHeight="1" x14ac:dyDescent="0.2">
      <c r="A40" s="167"/>
      <c r="B40" s="168">
        <v>288</v>
      </c>
      <c r="C40" s="165" t="s">
        <v>352</v>
      </c>
      <c r="D40" s="371" t="s">
        <v>353</v>
      </c>
      <c r="E40" s="378">
        <v>7704</v>
      </c>
      <c r="F40" s="440">
        <v>7704</v>
      </c>
      <c r="G40" s="441">
        <v>7704</v>
      </c>
      <c r="H40" s="365">
        <v>7704</v>
      </c>
      <c r="I40" s="361">
        <f t="shared" si="2"/>
        <v>1</v>
      </c>
    </row>
    <row r="41" spans="1:12" ht="20.100000000000001" customHeight="1" x14ac:dyDescent="0.2">
      <c r="A41" s="167"/>
      <c r="B41" s="615"/>
      <c r="C41" s="170" t="s">
        <v>354</v>
      </c>
      <c r="D41" s="616" t="s">
        <v>355</v>
      </c>
      <c r="E41" s="617">
        <f>E43+E49+E50+E57+E62+E72+E73</f>
        <v>185198</v>
      </c>
      <c r="F41" s="619">
        <f t="shared" ref="F41" si="9">F43+F49+F50+F57+F62+F72+F73</f>
        <v>119350</v>
      </c>
      <c r="G41" s="621">
        <f>G43+G49+G50+G57+G62+G72+G73</f>
        <v>163600</v>
      </c>
      <c r="H41" s="614">
        <f t="shared" ref="H41" si="10">H43+H49+H50+H57+H62+H72+H73</f>
        <v>154009</v>
      </c>
      <c r="I41" s="610">
        <f t="shared" si="2"/>
        <v>0.94137530562347194</v>
      </c>
      <c r="K41" s="291"/>
    </row>
    <row r="42" spans="1:12" ht="12.75" customHeight="1" x14ac:dyDescent="0.2">
      <c r="A42" s="167"/>
      <c r="B42" s="615"/>
      <c r="C42" s="171" t="s">
        <v>356</v>
      </c>
      <c r="D42" s="616"/>
      <c r="E42" s="618"/>
      <c r="F42" s="620"/>
      <c r="G42" s="622"/>
      <c r="H42" s="614"/>
      <c r="I42" s="611" t="str">
        <f t="shared" si="2"/>
        <v xml:space="preserve">  </v>
      </c>
      <c r="K42" s="291"/>
    </row>
    <row r="43" spans="1:12" ht="25.5" customHeight="1" x14ac:dyDescent="0.2">
      <c r="B43" s="175" t="s">
        <v>357</v>
      </c>
      <c r="C43" s="174" t="s">
        <v>358</v>
      </c>
      <c r="D43" s="371" t="s">
        <v>359</v>
      </c>
      <c r="E43" s="378">
        <f>E44+E45+E46+E47+E48</f>
        <v>20197</v>
      </c>
      <c r="F43" s="440">
        <f t="shared" ref="F43" si="11">F44+F45+F46+F47+F48</f>
        <v>15300</v>
      </c>
      <c r="G43" s="441">
        <f>G44+G45+G46+G47+G48</f>
        <v>23700</v>
      </c>
      <c r="H43" s="365">
        <f t="shared" ref="H43" si="12">H44+H45+H46+H47+H48</f>
        <v>32234</v>
      </c>
      <c r="I43" s="361">
        <f t="shared" si="2"/>
        <v>1.3600843881856539</v>
      </c>
      <c r="K43" s="291"/>
    </row>
    <row r="44" spans="1:12" ht="20.100000000000001" customHeight="1" x14ac:dyDescent="0.2">
      <c r="B44" s="175">
        <v>10</v>
      </c>
      <c r="C44" s="174" t="s">
        <v>360</v>
      </c>
      <c r="D44" s="371" t="s">
        <v>361</v>
      </c>
      <c r="E44" s="378">
        <v>10545</v>
      </c>
      <c r="F44" s="440">
        <v>10000</v>
      </c>
      <c r="G44" s="441">
        <v>12500</v>
      </c>
      <c r="H44" s="365">
        <v>17594</v>
      </c>
      <c r="I44" s="361">
        <f t="shared" si="2"/>
        <v>1.4075200000000001</v>
      </c>
      <c r="K44" s="291"/>
    </row>
    <row r="45" spans="1:12" ht="20.100000000000001" customHeight="1" x14ac:dyDescent="0.2">
      <c r="B45" s="175" t="s">
        <v>362</v>
      </c>
      <c r="C45" s="174" t="s">
        <v>363</v>
      </c>
      <c r="D45" s="371" t="s">
        <v>364</v>
      </c>
      <c r="E45" s="378"/>
      <c r="F45" s="440"/>
      <c r="G45" s="441"/>
      <c r="H45" s="365"/>
      <c r="I45" s="361" t="str">
        <f t="shared" si="2"/>
        <v xml:space="preserve">  </v>
      </c>
    </row>
    <row r="46" spans="1:12" ht="20.100000000000001" customHeight="1" x14ac:dyDescent="0.2">
      <c r="B46" s="175">
        <v>13</v>
      </c>
      <c r="C46" s="174" t="s">
        <v>365</v>
      </c>
      <c r="D46" s="371" t="s">
        <v>366</v>
      </c>
      <c r="E46" s="378">
        <v>9325</v>
      </c>
      <c r="F46" s="440">
        <v>5000</v>
      </c>
      <c r="G46" s="441">
        <v>8200</v>
      </c>
      <c r="H46" s="365">
        <v>7650</v>
      </c>
      <c r="I46" s="361">
        <f t="shared" si="2"/>
        <v>0.93292682926829273</v>
      </c>
      <c r="L46" s="291"/>
    </row>
    <row r="47" spans="1:12" ht="20.100000000000001" customHeight="1" x14ac:dyDescent="0.2">
      <c r="B47" s="175" t="s">
        <v>367</v>
      </c>
      <c r="C47" s="174" t="s">
        <v>368</v>
      </c>
      <c r="D47" s="371" t="s">
        <v>369</v>
      </c>
      <c r="E47" s="378">
        <v>327</v>
      </c>
      <c r="F47" s="440">
        <v>300</v>
      </c>
      <c r="G47" s="441">
        <v>3000</v>
      </c>
      <c r="H47" s="365">
        <v>6990</v>
      </c>
      <c r="I47" s="361">
        <f t="shared" si="2"/>
        <v>2.33</v>
      </c>
    </row>
    <row r="48" spans="1:12" ht="20.100000000000001" customHeight="1" x14ac:dyDescent="0.2">
      <c r="B48" s="175" t="s">
        <v>370</v>
      </c>
      <c r="C48" s="174" t="s">
        <v>371</v>
      </c>
      <c r="D48" s="371" t="s">
        <v>372</v>
      </c>
      <c r="E48" s="378"/>
      <c r="F48" s="440"/>
      <c r="G48" s="441"/>
      <c r="H48" s="365"/>
      <c r="I48" s="361" t="str">
        <f t="shared" si="2"/>
        <v xml:space="preserve">  </v>
      </c>
      <c r="K48" s="291"/>
    </row>
    <row r="49" spans="1:12" ht="25.5" customHeight="1" x14ac:dyDescent="0.2">
      <c r="A49" s="167"/>
      <c r="B49" s="168">
        <v>14</v>
      </c>
      <c r="C49" s="174" t="s">
        <v>373</v>
      </c>
      <c r="D49" s="371" t="s">
        <v>374</v>
      </c>
      <c r="E49" s="378">
        <v>2642</v>
      </c>
      <c r="F49" s="440">
        <v>2000</v>
      </c>
      <c r="G49" s="441">
        <v>2000</v>
      </c>
      <c r="H49" s="365">
        <v>2166</v>
      </c>
      <c r="I49" s="361">
        <f t="shared" si="2"/>
        <v>1.083</v>
      </c>
      <c r="K49" s="291"/>
    </row>
    <row r="50" spans="1:12" ht="20.100000000000001" customHeight="1" x14ac:dyDescent="0.2">
      <c r="A50" s="167"/>
      <c r="B50" s="615">
        <v>20</v>
      </c>
      <c r="C50" s="172" t="s">
        <v>375</v>
      </c>
      <c r="D50" s="616" t="s">
        <v>376</v>
      </c>
      <c r="E50" s="617">
        <f>E52+E53+E54+E55+E56</f>
        <v>69446</v>
      </c>
      <c r="F50" s="619">
        <f t="shared" ref="F50" si="13">F52+F53+F54+F55+F56</f>
        <v>63000</v>
      </c>
      <c r="G50" s="621">
        <f>G52+G53+G54+G55+G56</f>
        <v>68000</v>
      </c>
      <c r="H50" s="614">
        <f t="shared" ref="H50" si="14">H52+H53+H54+H55+H56</f>
        <v>70567</v>
      </c>
      <c r="I50" s="610">
        <f t="shared" si="2"/>
        <v>1.03775</v>
      </c>
    </row>
    <row r="51" spans="1:12" ht="12" customHeight="1" x14ac:dyDescent="0.2">
      <c r="A51" s="167"/>
      <c r="B51" s="615"/>
      <c r="C51" s="173" t="s">
        <v>377</v>
      </c>
      <c r="D51" s="616"/>
      <c r="E51" s="618"/>
      <c r="F51" s="620"/>
      <c r="G51" s="622"/>
      <c r="H51" s="614"/>
      <c r="I51" s="611" t="str">
        <f t="shared" si="2"/>
        <v xml:space="preserve">  </v>
      </c>
    </row>
    <row r="52" spans="1:12" ht="20.100000000000001" customHeight="1" x14ac:dyDescent="0.2">
      <c r="A52" s="167"/>
      <c r="B52" s="168">
        <v>204</v>
      </c>
      <c r="C52" s="174" t="s">
        <v>378</v>
      </c>
      <c r="D52" s="371" t="s">
        <v>379</v>
      </c>
      <c r="E52" s="378">
        <v>69446</v>
      </c>
      <c r="F52" s="440">
        <v>63000</v>
      </c>
      <c r="G52" s="441">
        <v>68000</v>
      </c>
      <c r="H52" s="365">
        <v>70567</v>
      </c>
      <c r="I52" s="361">
        <f t="shared" si="2"/>
        <v>1.03775</v>
      </c>
    </row>
    <row r="53" spans="1:12" ht="20.100000000000001" customHeight="1" x14ac:dyDescent="0.2">
      <c r="A53" s="167"/>
      <c r="B53" s="168">
        <v>205</v>
      </c>
      <c r="C53" s="174" t="s">
        <v>380</v>
      </c>
      <c r="D53" s="371" t="s">
        <v>381</v>
      </c>
      <c r="E53" s="378"/>
      <c r="F53" s="440"/>
      <c r="G53" s="441"/>
      <c r="H53" s="365"/>
      <c r="I53" s="361" t="str">
        <f t="shared" si="2"/>
        <v xml:space="preserve">  </v>
      </c>
    </row>
    <row r="54" spans="1:12" ht="25.5" customHeight="1" x14ac:dyDescent="0.2">
      <c r="A54" s="167"/>
      <c r="B54" s="168" t="s">
        <v>382</v>
      </c>
      <c r="C54" s="174" t="s">
        <v>383</v>
      </c>
      <c r="D54" s="371" t="s">
        <v>384</v>
      </c>
      <c r="E54" s="378"/>
      <c r="F54" s="440"/>
      <c r="G54" s="441"/>
      <c r="H54" s="365"/>
      <c r="I54" s="361" t="str">
        <f t="shared" si="2"/>
        <v xml:space="preserve">  </v>
      </c>
    </row>
    <row r="55" spans="1:12" ht="25.5" customHeight="1" x14ac:dyDescent="0.2">
      <c r="A55" s="167"/>
      <c r="B55" s="168" t="s">
        <v>385</v>
      </c>
      <c r="C55" s="174" t="s">
        <v>386</v>
      </c>
      <c r="D55" s="371" t="s">
        <v>387</v>
      </c>
      <c r="E55" s="378"/>
      <c r="F55" s="440"/>
      <c r="G55" s="441"/>
      <c r="H55" s="365"/>
      <c r="I55" s="361" t="str">
        <f t="shared" si="2"/>
        <v xml:space="preserve">  </v>
      </c>
    </row>
    <row r="56" spans="1:12" ht="20.100000000000001" customHeight="1" x14ac:dyDescent="0.2">
      <c r="A56" s="167"/>
      <c r="B56" s="168">
        <v>206</v>
      </c>
      <c r="C56" s="174" t="s">
        <v>388</v>
      </c>
      <c r="D56" s="371" t="s">
        <v>389</v>
      </c>
      <c r="E56" s="378"/>
      <c r="F56" s="440"/>
      <c r="G56" s="441"/>
      <c r="H56" s="365"/>
      <c r="I56" s="361" t="str">
        <f t="shared" si="2"/>
        <v xml:space="preserve">  </v>
      </c>
    </row>
    <row r="57" spans="1:12" ht="20.100000000000001" customHeight="1" x14ac:dyDescent="0.2">
      <c r="A57" s="167"/>
      <c r="B57" s="615" t="s">
        <v>390</v>
      </c>
      <c r="C57" s="172" t="s">
        <v>391</v>
      </c>
      <c r="D57" s="616" t="s">
        <v>392</v>
      </c>
      <c r="E57" s="617">
        <f>E59+E60+E61</f>
        <v>4895</v>
      </c>
      <c r="F57" s="619">
        <f t="shared" ref="F57" si="15">F59+F60+F61</f>
        <v>5000</v>
      </c>
      <c r="G57" s="621">
        <f>G59+G60+G61</f>
        <v>5500</v>
      </c>
      <c r="H57" s="614">
        <f t="shared" ref="H57" si="16">H59+H60+H61</f>
        <v>5319</v>
      </c>
      <c r="I57" s="610">
        <f t="shared" si="2"/>
        <v>0.96709090909090911</v>
      </c>
      <c r="K57" s="291"/>
    </row>
    <row r="58" spans="1:12" ht="12" customHeight="1" x14ac:dyDescent="0.2">
      <c r="A58" s="167"/>
      <c r="B58" s="615"/>
      <c r="C58" s="173" t="s">
        <v>393</v>
      </c>
      <c r="D58" s="616"/>
      <c r="E58" s="618"/>
      <c r="F58" s="620"/>
      <c r="G58" s="622"/>
      <c r="H58" s="614"/>
      <c r="I58" s="611" t="str">
        <f t="shared" si="2"/>
        <v xml:space="preserve">  </v>
      </c>
      <c r="K58" s="291"/>
    </row>
    <row r="59" spans="1:12" ht="23.25" customHeight="1" x14ac:dyDescent="0.2">
      <c r="B59" s="175" t="s">
        <v>394</v>
      </c>
      <c r="C59" s="174" t="s">
        <v>395</v>
      </c>
      <c r="D59" s="371" t="s">
        <v>396</v>
      </c>
      <c r="E59" s="378">
        <v>4895</v>
      </c>
      <c r="F59" s="440">
        <v>5000</v>
      </c>
      <c r="G59" s="441">
        <v>5500</v>
      </c>
      <c r="H59" s="365">
        <v>5319</v>
      </c>
      <c r="I59" s="361">
        <f t="shared" si="2"/>
        <v>0.96709090909090911</v>
      </c>
      <c r="K59" s="291"/>
      <c r="L59" s="291"/>
    </row>
    <row r="60" spans="1:12" ht="20.100000000000001" customHeight="1" x14ac:dyDescent="0.2">
      <c r="B60" s="175">
        <v>223</v>
      </c>
      <c r="C60" s="174" t="s">
        <v>397</v>
      </c>
      <c r="D60" s="371" t="s">
        <v>398</v>
      </c>
      <c r="E60" s="378"/>
      <c r="F60" s="440"/>
      <c r="G60" s="441"/>
      <c r="H60" s="365"/>
      <c r="I60" s="361" t="str">
        <f t="shared" si="2"/>
        <v xml:space="preserve">  </v>
      </c>
      <c r="K60" s="291"/>
    </row>
    <row r="61" spans="1:12" ht="25.5" customHeight="1" x14ac:dyDescent="0.2">
      <c r="A61" s="167"/>
      <c r="B61" s="168">
        <v>224</v>
      </c>
      <c r="C61" s="174" t="s">
        <v>399</v>
      </c>
      <c r="D61" s="371" t="s">
        <v>400</v>
      </c>
      <c r="E61" s="378"/>
      <c r="F61" s="440"/>
      <c r="G61" s="441"/>
      <c r="H61" s="365"/>
      <c r="I61" s="361" t="str">
        <f t="shared" si="2"/>
        <v xml:space="preserve">  </v>
      </c>
      <c r="K61" s="291"/>
    </row>
    <row r="62" spans="1:12" ht="20.100000000000001" customHeight="1" x14ac:dyDescent="0.2">
      <c r="A62" s="167"/>
      <c r="B62" s="615">
        <v>23</v>
      </c>
      <c r="C62" s="172" t="s">
        <v>401</v>
      </c>
      <c r="D62" s="616" t="s">
        <v>402</v>
      </c>
      <c r="E62" s="623">
        <f>E64+E65+E66+E67+E68+E69+E70+E71</f>
        <v>1404</v>
      </c>
      <c r="F62" s="619">
        <f t="shared" ref="F62" si="17">F64+F65+F66+F67+F68+F69+F70+F71</f>
        <v>0</v>
      </c>
      <c r="G62" s="621">
        <f>G64+G65+G66+G67+G68+G69+G70+G71</f>
        <v>0</v>
      </c>
      <c r="H62" s="625">
        <f t="shared" ref="H62" si="18">H64+H65+H66+H67+H68+H69+H70+H71</f>
        <v>0</v>
      </c>
      <c r="I62" s="612" t="str">
        <f t="shared" si="2"/>
        <v xml:space="preserve">  </v>
      </c>
    </row>
    <row r="63" spans="1:12" ht="20.100000000000001" customHeight="1" x14ac:dyDescent="0.2">
      <c r="A63" s="167"/>
      <c r="B63" s="615"/>
      <c r="C63" s="173" t="s">
        <v>403</v>
      </c>
      <c r="D63" s="616"/>
      <c r="E63" s="624"/>
      <c r="F63" s="620"/>
      <c r="G63" s="622"/>
      <c r="H63" s="625"/>
      <c r="I63" s="613" t="str">
        <f t="shared" si="2"/>
        <v xml:space="preserve">  </v>
      </c>
    </row>
    <row r="64" spans="1:12" ht="25.5" customHeight="1" x14ac:dyDescent="0.2">
      <c r="B64" s="175">
        <v>230</v>
      </c>
      <c r="C64" s="174" t="s">
        <v>404</v>
      </c>
      <c r="D64" s="371" t="s">
        <v>405</v>
      </c>
      <c r="E64" s="378"/>
      <c r="F64" s="440"/>
      <c r="G64" s="441"/>
      <c r="H64" s="365"/>
      <c r="I64" s="361" t="str">
        <f t="shared" si="2"/>
        <v xml:space="preserve">  </v>
      </c>
    </row>
    <row r="65" spans="1:11" ht="25.5" customHeight="1" x14ac:dyDescent="0.2">
      <c r="B65" s="175">
        <v>231</v>
      </c>
      <c r="C65" s="174" t="s">
        <v>406</v>
      </c>
      <c r="D65" s="371" t="s">
        <v>407</v>
      </c>
      <c r="E65" s="378"/>
      <c r="F65" s="440"/>
      <c r="G65" s="441"/>
      <c r="H65" s="365"/>
      <c r="I65" s="361" t="str">
        <f t="shared" si="2"/>
        <v xml:space="preserve">  </v>
      </c>
    </row>
    <row r="66" spans="1:11" ht="20.100000000000001" customHeight="1" x14ac:dyDescent="0.2">
      <c r="B66" s="175" t="s">
        <v>408</v>
      </c>
      <c r="C66" s="174" t="s">
        <v>409</v>
      </c>
      <c r="D66" s="371" t="s">
        <v>410</v>
      </c>
      <c r="E66" s="378">
        <v>1404</v>
      </c>
      <c r="F66" s="440">
        <v>0</v>
      </c>
      <c r="G66" s="441">
        <v>0</v>
      </c>
      <c r="H66" s="365">
        <v>0</v>
      </c>
      <c r="I66" s="361" t="str">
        <f t="shared" si="2"/>
        <v xml:space="preserve">  </v>
      </c>
    </row>
    <row r="67" spans="1:11" ht="25.5" customHeight="1" x14ac:dyDescent="0.2">
      <c r="B67" s="175" t="s">
        <v>411</v>
      </c>
      <c r="C67" s="174" t="s">
        <v>412</v>
      </c>
      <c r="D67" s="371" t="s">
        <v>413</v>
      </c>
      <c r="E67" s="378"/>
      <c r="F67" s="440"/>
      <c r="G67" s="441"/>
      <c r="H67" s="365"/>
      <c r="I67" s="361" t="str">
        <f t="shared" si="2"/>
        <v xml:space="preserve">  </v>
      </c>
    </row>
    <row r="68" spans="1:11" ht="25.5" customHeight="1" x14ac:dyDescent="0.2">
      <c r="B68" s="175">
        <v>235</v>
      </c>
      <c r="C68" s="174" t="s">
        <v>414</v>
      </c>
      <c r="D68" s="371" t="s">
        <v>415</v>
      </c>
      <c r="E68" s="378"/>
      <c r="F68" s="440"/>
      <c r="G68" s="441"/>
      <c r="H68" s="365"/>
      <c r="I68" s="361" t="str">
        <f t="shared" si="2"/>
        <v xml:space="preserve">  </v>
      </c>
    </row>
    <row r="69" spans="1:11" ht="25.5" customHeight="1" x14ac:dyDescent="0.2">
      <c r="B69" s="175" t="s">
        <v>416</v>
      </c>
      <c r="C69" s="174" t="s">
        <v>417</v>
      </c>
      <c r="D69" s="371" t="s">
        <v>418</v>
      </c>
      <c r="E69" s="378"/>
      <c r="F69" s="440"/>
      <c r="G69" s="441"/>
      <c r="H69" s="365"/>
      <c r="I69" s="361" t="str">
        <f t="shared" si="2"/>
        <v xml:space="preserve">  </v>
      </c>
    </row>
    <row r="70" spans="1:11" ht="25.5" customHeight="1" x14ac:dyDescent="0.2">
      <c r="B70" s="175">
        <v>237</v>
      </c>
      <c r="C70" s="174" t="s">
        <v>419</v>
      </c>
      <c r="D70" s="371" t="s">
        <v>420</v>
      </c>
      <c r="E70" s="378"/>
      <c r="F70" s="440"/>
      <c r="G70" s="441"/>
      <c r="H70" s="365"/>
      <c r="I70" s="361" t="str">
        <f t="shared" si="2"/>
        <v xml:space="preserve">  </v>
      </c>
    </row>
    <row r="71" spans="1:11" ht="20.100000000000001" customHeight="1" x14ac:dyDescent="0.2">
      <c r="B71" s="175" t="s">
        <v>421</v>
      </c>
      <c r="C71" s="174" t="s">
        <v>422</v>
      </c>
      <c r="D71" s="371" t="s">
        <v>423</v>
      </c>
      <c r="E71" s="378"/>
      <c r="F71" s="440"/>
      <c r="G71" s="441"/>
      <c r="H71" s="365"/>
      <c r="I71" s="361" t="str">
        <f t="shared" si="2"/>
        <v xml:space="preserve">  </v>
      </c>
    </row>
    <row r="72" spans="1:11" ht="20.100000000000001" customHeight="1" x14ac:dyDescent="0.2">
      <c r="B72" s="175">
        <v>24</v>
      </c>
      <c r="C72" s="174" t="s">
        <v>424</v>
      </c>
      <c r="D72" s="371" t="s">
        <v>425</v>
      </c>
      <c r="E72" s="378">
        <v>86086</v>
      </c>
      <c r="F72" s="440">
        <v>33650</v>
      </c>
      <c r="G72" s="441">
        <v>64000</v>
      </c>
      <c r="H72" s="365">
        <v>39939</v>
      </c>
      <c r="I72" s="361">
        <f t="shared" si="2"/>
        <v>0.624046875</v>
      </c>
      <c r="K72" s="291"/>
    </row>
    <row r="73" spans="1:11" ht="25.5" customHeight="1" x14ac:dyDescent="0.2">
      <c r="B73" s="175" t="s">
        <v>426</v>
      </c>
      <c r="C73" s="174" t="s">
        <v>427</v>
      </c>
      <c r="D73" s="371" t="s">
        <v>428</v>
      </c>
      <c r="E73" s="378">
        <v>528</v>
      </c>
      <c r="F73" s="440">
        <v>400</v>
      </c>
      <c r="G73" s="441">
        <v>400</v>
      </c>
      <c r="H73" s="365">
        <v>3784</v>
      </c>
      <c r="I73" s="361">
        <f t="shared" ref="I73:I136" si="19">IFERROR(H73/G73,"  ")</f>
        <v>9.4600000000000009</v>
      </c>
      <c r="K73" s="291"/>
    </row>
    <row r="74" spans="1:11" ht="25.5" customHeight="1" x14ac:dyDescent="0.2">
      <c r="B74" s="175"/>
      <c r="C74" s="165" t="s">
        <v>429</v>
      </c>
      <c r="D74" s="371" t="s">
        <v>430</v>
      </c>
      <c r="E74" s="378">
        <f>E8+E9+E40+E41</f>
        <v>300369</v>
      </c>
      <c r="F74" s="440">
        <f t="shared" ref="F74" si="20">F8+F9+F40+F41</f>
        <v>247341</v>
      </c>
      <c r="G74" s="441">
        <f>G8+G9+G40+G41</f>
        <v>285020</v>
      </c>
      <c r="H74" s="365">
        <f t="shared" ref="H74" si="21">H8+H9+H40+H41</f>
        <v>268993</v>
      </c>
      <c r="I74" s="361">
        <f t="shared" si="19"/>
        <v>0.94376885832573154</v>
      </c>
      <c r="K74" s="291"/>
    </row>
    <row r="75" spans="1:11" ht="20.100000000000001" customHeight="1" x14ac:dyDescent="0.2">
      <c r="B75" s="175">
        <v>88</v>
      </c>
      <c r="C75" s="165" t="s">
        <v>431</v>
      </c>
      <c r="D75" s="371" t="s">
        <v>432</v>
      </c>
      <c r="E75" s="378">
        <v>414885</v>
      </c>
      <c r="F75" s="440">
        <v>420000</v>
      </c>
      <c r="G75" s="441">
        <v>414885</v>
      </c>
      <c r="H75" s="365">
        <v>415030</v>
      </c>
      <c r="I75" s="361">
        <f t="shared" si="19"/>
        <v>1.0003494944382179</v>
      </c>
    </row>
    <row r="76" spans="1:11" ht="20.100000000000001" customHeight="1" x14ac:dyDescent="0.2">
      <c r="A76" s="167"/>
      <c r="B76" s="176"/>
      <c r="C76" s="165" t="s">
        <v>66</v>
      </c>
      <c r="D76" s="372"/>
      <c r="E76" s="378"/>
      <c r="F76" s="440"/>
      <c r="G76" s="441"/>
      <c r="H76" s="365"/>
      <c r="I76" s="361" t="str">
        <f t="shared" si="19"/>
        <v xml:space="preserve">  </v>
      </c>
    </row>
    <row r="77" spans="1:11" ht="20.100000000000001" customHeight="1" x14ac:dyDescent="0.2">
      <c r="A77" s="167"/>
      <c r="B77" s="615"/>
      <c r="C77" s="170" t="s">
        <v>433</v>
      </c>
      <c r="D77" s="616" t="s">
        <v>132</v>
      </c>
      <c r="E77" s="617">
        <f>E79+E80+E81+E82+E83-E84+E85+E88-E89</f>
        <v>159751</v>
      </c>
      <c r="F77" s="619">
        <f t="shared" ref="F77" si="22">F79+F80+F81+F82+F83+F84+F85+F88-F89</f>
        <v>166020</v>
      </c>
      <c r="G77" s="621">
        <f>G79+G80+G81+G82+G83+G84+G85+G88-G89</f>
        <v>162843</v>
      </c>
      <c r="H77" s="614">
        <f t="shared" ref="H77" si="23">H79+H80+H81+H82+H83-H84+H85+H88-H89</f>
        <v>136852</v>
      </c>
      <c r="I77" s="610">
        <f t="shared" si="19"/>
        <v>0.8403922796804284</v>
      </c>
    </row>
    <row r="78" spans="1:11" ht="20.100000000000001" customHeight="1" x14ac:dyDescent="0.2">
      <c r="A78" s="167"/>
      <c r="B78" s="615"/>
      <c r="C78" s="171" t="s">
        <v>434</v>
      </c>
      <c r="D78" s="616"/>
      <c r="E78" s="618"/>
      <c r="F78" s="620"/>
      <c r="G78" s="622"/>
      <c r="H78" s="614"/>
      <c r="I78" s="611" t="str">
        <f t="shared" si="19"/>
        <v xml:space="preserve">  </v>
      </c>
    </row>
    <row r="79" spans="1:11" ht="20.100000000000001" customHeight="1" x14ac:dyDescent="0.2">
      <c r="A79" s="167"/>
      <c r="B79" s="168" t="s">
        <v>435</v>
      </c>
      <c r="C79" s="174" t="s">
        <v>436</v>
      </c>
      <c r="D79" s="371" t="s">
        <v>133</v>
      </c>
      <c r="E79" s="378">
        <v>158007</v>
      </c>
      <c r="F79" s="440">
        <v>165776</v>
      </c>
      <c r="G79" s="441">
        <v>158007</v>
      </c>
      <c r="H79" s="365">
        <v>157860</v>
      </c>
      <c r="I79" s="361">
        <f t="shared" si="19"/>
        <v>0.99906966147069431</v>
      </c>
    </row>
    <row r="80" spans="1:11" ht="20.100000000000001" customHeight="1" x14ac:dyDescent="0.2">
      <c r="B80" s="175">
        <v>31</v>
      </c>
      <c r="C80" s="174" t="s">
        <v>437</v>
      </c>
      <c r="D80" s="371" t="s">
        <v>134</v>
      </c>
      <c r="E80" s="378"/>
      <c r="F80" s="440"/>
      <c r="G80" s="441"/>
      <c r="H80" s="365"/>
      <c r="I80" s="361" t="str">
        <f t="shared" si="19"/>
        <v xml:space="preserve">  </v>
      </c>
    </row>
    <row r="81" spans="1:11" ht="20.100000000000001" customHeight="1" x14ac:dyDescent="0.2">
      <c r="B81" s="175">
        <v>306</v>
      </c>
      <c r="C81" s="174" t="s">
        <v>438</v>
      </c>
      <c r="D81" s="371" t="s">
        <v>135</v>
      </c>
      <c r="E81" s="378"/>
      <c r="F81" s="440"/>
      <c r="G81" s="441"/>
      <c r="H81" s="365"/>
      <c r="I81" s="361" t="str">
        <f t="shared" si="19"/>
        <v xml:space="preserve">  </v>
      </c>
    </row>
    <row r="82" spans="1:11" ht="20.100000000000001" customHeight="1" x14ac:dyDescent="0.2">
      <c r="B82" s="175">
        <v>32</v>
      </c>
      <c r="C82" s="174" t="s">
        <v>439</v>
      </c>
      <c r="D82" s="371" t="s">
        <v>136</v>
      </c>
      <c r="E82" s="378"/>
      <c r="F82" s="440"/>
      <c r="G82" s="441"/>
      <c r="H82" s="365"/>
      <c r="I82" s="361" t="str">
        <f t="shared" si="19"/>
        <v xml:space="preserve">  </v>
      </c>
    </row>
    <row r="83" spans="1:11" ht="58.5" customHeight="1" x14ac:dyDescent="0.2">
      <c r="B83" s="175" t="s">
        <v>440</v>
      </c>
      <c r="C83" s="174" t="s">
        <v>441</v>
      </c>
      <c r="D83" s="371" t="s">
        <v>137</v>
      </c>
      <c r="E83" s="378"/>
      <c r="F83" s="440"/>
      <c r="G83" s="441"/>
      <c r="H83" s="365"/>
      <c r="I83" s="361" t="str">
        <f t="shared" si="19"/>
        <v xml:space="preserve">  </v>
      </c>
    </row>
    <row r="84" spans="1:11" ht="49.5" customHeight="1" x14ac:dyDescent="0.2">
      <c r="B84" s="175" t="s">
        <v>442</v>
      </c>
      <c r="C84" s="174" t="s">
        <v>443</v>
      </c>
      <c r="D84" s="371" t="s">
        <v>138</v>
      </c>
      <c r="E84" s="378"/>
      <c r="F84" s="440"/>
      <c r="G84" s="441"/>
      <c r="H84" s="365"/>
      <c r="I84" s="361" t="str">
        <f t="shared" si="19"/>
        <v xml:space="preserve">  </v>
      </c>
    </row>
    <row r="85" spans="1:11" ht="20.100000000000001" customHeight="1" x14ac:dyDescent="0.2">
      <c r="B85" s="175">
        <v>34</v>
      </c>
      <c r="C85" s="174" t="s">
        <v>444</v>
      </c>
      <c r="D85" s="371" t="s">
        <v>139</v>
      </c>
      <c r="E85" s="378">
        <f>E86+E87</f>
        <v>7769</v>
      </c>
      <c r="F85" s="440">
        <f t="shared" ref="F85" si="24">F86+F87</f>
        <v>244</v>
      </c>
      <c r="G85" s="441">
        <f>G86+G87</f>
        <v>10861</v>
      </c>
      <c r="H85" s="365">
        <f t="shared" ref="H85" si="25">H86+H87</f>
        <v>7769</v>
      </c>
      <c r="I85" s="361">
        <f t="shared" si="19"/>
        <v>0.71531166559248693</v>
      </c>
    </row>
    <row r="86" spans="1:11" ht="20.100000000000001" customHeight="1" x14ac:dyDescent="0.2">
      <c r="B86" s="175">
        <v>340</v>
      </c>
      <c r="C86" s="174" t="s">
        <v>149</v>
      </c>
      <c r="D86" s="371" t="s">
        <v>140</v>
      </c>
      <c r="E86" s="378"/>
      <c r="F86" s="440">
        <v>0</v>
      </c>
      <c r="G86" s="441">
        <v>7769</v>
      </c>
      <c r="H86" s="365">
        <v>7769</v>
      </c>
      <c r="I86" s="361">
        <f t="shared" si="19"/>
        <v>1</v>
      </c>
    </row>
    <row r="87" spans="1:11" ht="20.100000000000001" customHeight="1" x14ac:dyDescent="0.2">
      <c r="B87" s="175">
        <v>341</v>
      </c>
      <c r="C87" s="174" t="s">
        <v>445</v>
      </c>
      <c r="D87" s="371" t="s">
        <v>141</v>
      </c>
      <c r="E87" s="378">
        <v>7769</v>
      </c>
      <c r="F87" s="440">
        <v>244</v>
      </c>
      <c r="G87" s="442">
        <v>3092</v>
      </c>
      <c r="H87" s="365">
        <v>0</v>
      </c>
      <c r="I87" s="361">
        <f t="shared" si="19"/>
        <v>0</v>
      </c>
    </row>
    <row r="88" spans="1:11" ht="20.100000000000001" customHeight="1" x14ac:dyDescent="0.2">
      <c r="B88" s="175"/>
      <c r="C88" s="174" t="s">
        <v>446</v>
      </c>
      <c r="D88" s="371" t="s">
        <v>142</v>
      </c>
      <c r="E88" s="378"/>
      <c r="F88" s="440"/>
      <c r="G88" s="441"/>
      <c r="H88" s="365"/>
      <c r="I88" s="361" t="str">
        <f t="shared" si="19"/>
        <v xml:space="preserve">  </v>
      </c>
    </row>
    <row r="89" spans="1:11" ht="20.100000000000001" customHeight="1" x14ac:dyDescent="0.2">
      <c r="B89" s="175">
        <v>35</v>
      </c>
      <c r="C89" s="174" t="s">
        <v>447</v>
      </c>
      <c r="D89" s="371" t="s">
        <v>143</v>
      </c>
      <c r="E89" s="378">
        <f>E90+E91</f>
        <v>6025</v>
      </c>
      <c r="F89" s="440">
        <f t="shared" ref="F89" si="26">F90+F91</f>
        <v>0</v>
      </c>
      <c r="G89" s="441">
        <f>G90+G91</f>
        <v>6025</v>
      </c>
      <c r="H89" s="365">
        <f>H90+H91</f>
        <v>28777</v>
      </c>
      <c r="I89" s="361">
        <f t="shared" si="19"/>
        <v>4.7762655601659754</v>
      </c>
    </row>
    <row r="90" spans="1:11" ht="20.100000000000001" customHeight="1" x14ac:dyDescent="0.2">
      <c r="B90" s="175">
        <v>350</v>
      </c>
      <c r="C90" s="174" t="s">
        <v>448</v>
      </c>
      <c r="D90" s="371" t="s">
        <v>144</v>
      </c>
      <c r="E90" s="378">
        <v>6025</v>
      </c>
      <c r="F90" s="440">
        <v>0</v>
      </c>
      <c r="G90" s="441">
        <v>6025</v>
      </c>
      <c r="H90" s="365">
        <v>6025</v>
      </c>
      <c r="I90" s="361">
        <f t="shared" si="19"/>
        <v>1</v>
      </c>
    </row>
    <row r="91" spans="1:11" ht="20.100000000000001" customHeight="1" x14ac:dyDescent="0.2">
      <c r="A91" s="167"/>
      <c r="B91" s="168">
        <v>351</v>
      </c>
      <c r="C91" s="174" t="s">
        <v>155</v>
      </c>
      <c r="D91" s="371" t="s">
        <v>145</v>
      </c>
      <c r="E91" s="378"/>
      <c r="F91" s="440"/>
      <c r="G91" s="441"/>
      <c r="H91" s="365">
        <v>22752</v>
      </c>
      <c r="I91" s="361" t="str">
        <f t="shared" si="19"/>
        <v xml:space="preserve">  </v>
      </c>
      <c r="K91" s="291"/>
    </row>
    <row r="92" spans="1:11" ht="22.5" customHeight="1" x14ac:dyDescent="0.2">
      <c r="A92" s="167"/>
      <c r="B92" s="615"/>
      <c r="C92" s="170" t="s">
        <v>449</v>
      </c>
      <c r="D92" s="616" t="s">
        <v>146</v>
      </c>
      <c r="E92" s="617">
        <f>E94+E99+E108</f>
        <v>47747</v>
      </c>
      <c r="F92" s="619">
        <f t="shared" ref="F92" si="27">F94+F99+F108</f>
        <v>37000</v>
      </c>
      <c r="G92" s="621">
        <f>G94+G99+G108</f>
        <v>44800</v>
      </c>
      <c r="H92" s="614">
        <f>H94+H99+H108</f>
        <v>46783</v>
      </c>
      <c r="I92" s="610">
        <f t="shared" si="19"/>
        <v>1.0442633928571428</v>
      </c>
    </row>
    <row r="93" spans="1:11" ht="13.5" customHeight="1" x14ac:dyDescent="0.2">
      <c r="A93" s="167"/>
      <c r="B93" s="615"/>
      <c r="C93" s="171" t="s">
        <v>450</v>
      </c>
      <c r="D93" s="616"/>
      <c r="E93" s="618"/>
      <c r="F93" s="620"/>
      <c r="G93" s="622"/>
      <c r="H93" s="614"/>
      <c r="I93" s="611" t="str">
        <f t="shared" si="19"/>
        <v xml:space="preserve">  </v>
      </c>
      <c r="K93" s="291"/>
    </row>
    <row r="94" spans="1:11" ht="20.100000000000001" customHeight="1" x14ac:dyDescent="0.2">
      <c r="A94" s="167"/>
      <c r="B94" s="615">
        <v>40</v>
      </c>
      <c r="C94" s="172" t="s">
        <v>451</v>
      </c>
      <c r="D94" s="616" t="s">
        <v>147</v>
      </c>
      <c r="E94" s="617">
        <f>E96+E97+E98</f>
        <v>33219</v>
      </c>
      <c r="F94" s="619">
        <f t="shared" ref="F94" si="28">F96+F97+F98</f>
        <v>24000</v>
      </c>
      <c r="G94" s="621">
        <f>G96+G97+G98</f>
        <v>30800</v>
      </c>
      <c r="H94" s="614">
        <f>H96+H97+H98</f>
        <v>31706</v>
      </c>
      <c r="I94" s="610">
        <f t="shared" si="19"/>
        <v>1.0294155844155843</v>
      </c>
    </row>
    <row r="95" spans="1:11" ht="14.25" customHeight="1" x14ac:dyDescent="0.2">
      <c r="A95" s="167"/>
      <c r="B95" s="615"/>
      <c r="C95" s="173" t="s">
        <v>452</v>
      </c>
      <c r="D95" s="616"/>
      <c r="E95" s="618"/>
      <c r="F95" s="620"/>
      <c r="G95" s="622"/>
      <c r="H95" s="614"/>
      <c r="I95" s="611" t="str">
        <f t="shared" si="19"/>
        <v xml:space="preserve">  </v>
      </c>
    </row>
    <row r="96" spans="1:11" ht="25.5" customHeight="1" x14ac:dyDescent="0.2">
      <c r="A96" s="167"/>
      <c r="B96" s="168">
        <v>404</v>
      </c>
      <c r="C96" s="174" t="s">
        <v>453</v>
      </c>
      <c r="D96" s="371" t="s">
        <v>148</v>
      </c>
      <c r="E96" s="378">
        <v>15929</v>
      </c>
      <c r="F96" s="440">
        <v>12000</v>
      </c>
      <c r="G96" s="441">
        <v>14800</v>
      </c>
      <c r="H96" s="365">
        <v>14841</v>
      </c>
      <c r="I96" s="361">
        <f t="shared" si="19"/>
        <v>1.0027702702702703</v>
      </c>
      <c r="K96" s="291"/>
    </row>
    <row r="97" spans="1:11" ht="20.100000000000001" customHeight="1" x14ac:dyDescent="0.2">
      <c r="A97" s="167"/>
      <c r="B97" s="168">
        <v>400</v>
      </c>
      <c r="C97" s="174" t="s">
        <v>454</v>
      </c>
      <c r="D97" s="371" t="s">
        <v>150</v>
      </c>
      <c r="E97" s="378"/>
      <c r="F97" s="440"/>
      <c r="G97" s="441"/>
      <c r="H97" s="365"/>
      <c r="I97" s="361" t="str">
        <f t="shared" si="19"/>
        <v xml:space="preserve">  </v>
      </c>
    </row>
    <row r="98" spans="1:11" ht="20.100000000000001" customHeight="1" x14ac:dyDescent="0.2">
      <c r="A98" s="167"/>
      <c r="B98" s="168" t="s">
        <v>455</v>
      </c>
      <c r="C98" s="174" t="s">
        <v>456</v>
      </c>
      <c r="D98" s="371" t="s">
        <v>151</v>
      </c>
      <c r="E98" s="378">
        <v>17290</v>
      </c>
      <c r="F98" s="440">
        <v>12000</v>
      </c>
      <c r="G98" s="441">
        <v>16000</v>
      </c>
      <c r="H98" s="365">
        <v>16865</v>
      </c>
      <c r="I98" s="361">
        <f t="shared" si="19"/>
        <v>1.0540624999999999</v>
      </c>
    </row>
    <row r="99" spans="1:11" ht="20.100000000000001" customHeight="1" x14ac:dyDescent="0.2">
      <c r="A99" s="167"/>
      <c r="B99" s="615">
        <v>41</v>
      </c>
      <c r="C99" s="172" t="s">
        <v>457</v>
      </c>
      <c r="D99" s="616" t="s">
        <v>152</v>
      </c>
      <c r="E99" s="617">
        <f>E101+E102+E103+E104+E105+E106+E107</f>
        <v>0</v>
      </c>
      <c r="F99" s="619"/>
      <c r="G99" s="621"/>
      <c r="H99" s="614"/>
      <c r="I99" s="610" t="str">
        <f t="shared" si="19"/>
        <v xml:space="preserve">  </v>
      </c>
    </row>
    <row r="100" spans="1:11" ht="12" customHeight="1" x14ac:dyDescent="0.2">
      <c r="A100" s="167"/>
      <c r="B100" s="615"/>
      <c r="C100" s="173" t="s">
        <v>458</v>
      </c>
      <c r="D100" s="616"/>
      <c r="E100" s="618"/>
      <c r="F100" s="620"/>
      <c r="G100" s="622"/>
      <c r="H100" s="614"/>
      <c r="I100" s="611" t="str">
        <f t="shared" si="19"/>
        <v xml:space="preserve">  </v>
      </c>
    </row>
    <row r="101" spans="1:11" ht="20.100000000000001" customHeight="1" x14ac:dyDescent="0.2">
      <c r="B101" s="175">
        <v>410</v>
      </c>
      <c r="C101" s="174" t="s">
        <v>459</v>
      </c>
      <c r="D101" s="371" t="s">
        <v>153</v>
      </c>
      <c r="E101" s="378"/>
      <c r="F101" s="440"/>
      <c r="G101" s="441"/>
      <c r="H101" s="365"/>
      <c r="I101" s="361" t="str">
        <f t="shared" si="19"/>
        <v xml:space="preserve">  </v>
      </c>
    </row>
    <row r="102" spans="1:11" ht="36.75" customHeight="1" x14ac:dyDescent="0.2">
      <c r="B102" s="175" t="s">
        <v>460</v>
      </c>
      <c r="C102" s="174" t="s">
        <v>461</v>
      </c>
      <c r="D102" s="371" t="s">
        <v>154</v>
      </c>
      <c r="E102" s="378"/>
      <c r="F102" s="440"/>
      <c r="G102" s="441"/>
      <c r="H102" s="365"/>
      <c r="I102" s="361" t="str">
        <f t="shared" si="19"/>
        <v xml:space="preserve">  </v>
      </c>
    </row>
    <row r="103" spans="1:11" ht="39" customHeight="1" x14ac:dyDescent="0.2">
      <c r="B103" s="175" t="s">
        <v>460</v>
      </c>
      <c r="C103" s="174" t="s">
        <v>462</v>
      </c>
      <c r="D103" s="371" t="s">
        <v>156</v>
      </c>
      <c r="E103" s="378"/>
      <c r="F103" s="440"/>
      <c r="G103" s="441"/>
      <c r="H103" s="365"/>
      <c r="I103" s="361" t="str">
        <f t="shared" si="19"/>
        <v xml:space="preserve">  </v>
      </c>
    </row>
    <row r="104" spans="1:11" ht="25.5" customHeight="1" x14ac:dyDescent="0.2">
      <c r="B104" s="175" t="s">
        <v>463</v>
      </c>
      <c r="C104" s="174" t="s">
        <v>464</v>
      </c>
      <c r="D104" s="371" t="s">
        <v>157</v>
      </c>
      <c r="E104" s="378"/>
      <c r="F104" s="440"/>
      <c r="G104" s="441"/>
      <c r="H104" s="365"/>
      <c r="I104" s="361" t="str">
        <f t="shared" si="19"/>
        <v xml:space="preserve">  </v>
      </c>
    </row>
    <row r="105" spans="1:11" ht="25.5" customHeight="1" x14ac:dyDescent="0.2">
      <c r="B105" s="175" t="s">
        <v>465</v>
      </c>
      <c r="C105" s="174" t="s">
        <v>466</v>
      </c>
      <c r="D105" s="371" t="s">
        <v>158</v>
      </c>
      <c r="E105" s="378"/>
      <c r="F105" s="440"/>
      <c r="G105" s="441"/>
      <c r="H105" s="365"/>
      <c r="I105" s="361" t="str">
        <f t="shared" si="19"/>
        <v xml:space="preserve">  </v>
      </c>
    </row>
    <row r="106" spans="1:11" ht="20.100000000000001" customHeight="1" x14ac:dyDescent="0.2">
      <c r="B106" s="175">
        <v>413</v>
      </c>
      <c r="C106" s="174" t="s">
        <v>467</v>
      </c>
      <c r="D106" s="371" t="s">
        <v>159</v>
      </c>
      <c r="E106" s="378"/>
      <c r="F106" s="440"/>
      <c r="G106" s="441"/>
      <c r="H106" s="365"/>
      <c r="I106" s="361" t="str">
        <f t="shared" si="19"/>
        <v xml:space="preserve">  </v>
      </c>
    </row>
    <row r="107" spans="1:11" ht="20.100000000000001" customHeight="1" x14ac:dyDescent="0.2">
      <c r="B107" s="175">
        <v>419</v>
      </c>
      <c r="C107" s="174" t="s">
        <v>468</v>
      </c>
      <c r="D107" s="371" t="s">
        <v>160</v>
      </c>
      <c r="E107" s="378"/>
      <c r="F107" s="440"/>
      <c r="G107" s="441"/>
      <c r="H107" s="365"/>
      <c r="I107" s="361" t="str">
        <f t="shared" si="19"/>
        <v xml:space="preserve">  </v>
      </c>
    </row>
    <row r="108" spans="1:11" ht="24" customHeight="1" x14ac:dyDescent="0.2">
      <c r="B108" s="175" t="s">
        <v>469</v>
      </c>
      <c r="C108" s="174" t="s">
        <v>470</v>
      </c>
      <c r="D108" s="371" t="s">
        <v>161</v>
      </c>
      <c r="E108" s="378">
        <v>14528</v>
      </c>
      <c r="F108" s="440">
        <v>13000</v>
      </c>
      <c r="G108" s="441">
        <v>14000</v>
      </c>
      <c r="H108" s="365">
        <v>15077</v>
      </c>
      <c r="I108" s="361">
        <f t="shared" si="19"/>
        <v>1.0769285714285715</v>
      </c>
    </row>
    <row r="109" spans="1:11" ht="20.100000000000001" customHeight="1" x14ac:dyDescent="0.2">
      <c r="B109" s="175">
        <v>498</v>
      </c>
      <c r="C109" s="165" t="s">
        <v>471</v>
      </c>
      <c r="D109" s="371" t="s">
        <v>162</v>
      </c>
      <c r="E109" s="378"/>
      <c r="F109" s="440"/>
      <c r="G109" s="441"/>
      <c r="H109" s="365"/>
      <c r="I109" s="361" t="str">
        <f t="shared" si="19"/>
        <v xml:space="preserve">  </v>
      </c>
    </row>
    <row r="110" spans="1:11" ht="24" customHeight="1" x14ac:dyDescent="0.2">
      <c r="A110" s="167"/>
      <c r="B110" s="168" t="s">
        <v>472</v>
      </c>
      <c r="C110" s="165" t="s">
        <v>473</v>
      </c>
      <c r="D110" s="371" t="s">
        <v>163</v>
      </c>
      <c r="E110" s="378"/>
      <c r="F110" s="440"/>
      <c r="G110" s="441"/>
      <c r="H110" s="365"/>
      <c r="I110" s="361" t="str">
        <f t="shared" si="19"/>
        <v xml:space="preserve">  </v>
      </c>
    </row>
    <row r="111" spans="1:11" ht="23.25" customHeight="1" x14ac:dyDescent="0.2">
      <c r="A111" s="167"/>
      <c r="B111" s="615"/>
      <c r="C111" s="170" t="s">
        <v>474</v>
      </c>
      <c r="D111" s="616" t="s">
        <v>164</v>
      </c>
      <c r="E111" s="617">
        <f>E113+E114+E123+E124+E132+E137+E138</f>
        <v>92871</v>
      </c>
      <c r="F111" s="619">
        <f t="shared" ref="F111" si="29">F113+F123+F124+F132+F138+F137</f>
        <v>44321</v>
      </c>
      <c r="G111" s="621">
        <f>G113+G123+G124+G132+G138+G137</f>
        <v>77377</v>
      </c>
      <c r="H111" s="614">
        <f t="shared" ref="H111" si="30">H113+H114+H123+H124+H132+H137+H138</f>
        <v>85358</v>
      </c>
      <c r="I111" s="610">
        <f t="shared" si="19"/>
        <v>1.1031443452188634</v>
      </c>
      <c r="K111" s="291"/>
    </row>
    <row r="112" spans="1:11" ht="13.5" customHeight="1" x14ac:dyDescent="0.2">
      <c r="A112" s="167"/>
      <c r="B112" s="615"/>
      <c r="C112" s="171" t="s">
        <v>475</v>
      </c>
      <c r="D112" s="616"/>
      <c r="E112" s="618"/>
      <c r="F112" s="620"/>
      <c r="G112" s="622"/>
      <c r="H112" s="614"/>
      <c r="I112" s="611" t="str">
        <f t="shared" si="19"/>
        <v xml:space="preserve">  </v>
      </c>
    </row>
    <row r="113" spans="1:12" ht="20.100000000000001" customHeight="1" x14ac:dyDescent="0.2">
      <c r="A113" s="167"/>
      <c r="B113" s="168">
        <v>467</v>
      </c>
      <c r="C113" s="174" t="s">
        <v>476</v>
      </c>
      <c r="D113" s="371" t="s">
        <v>165</v>
      </c>
      <c r="E113" s="378"/>
      <c r="F113" s="440"/>
      <c r="G113" s="441"/>
      <c r="H113" s="365"/>
      <c r="I113" s="361" t="str">
        <f t="shared" si="19"/>
        <v xml:space="preserve">  </v>
      </c>
    </row>
    <row r="114" spans="1:12" ht="20.100000000000001" customHeight="1" x14ac:dyDescent="0.2">
      <c r="A114" s="167"/>
      <c r="B114" s="615" t="s">
        <v>477</v>
      </c>
      <c r="C114" s="172" t="s">
        <v>478</v>
      </c>
      <c r="D114" s="616" t="s">
        <v>166</v>
      </c>
      <c r="E114" s="617">
        <f>E116+E117+E118+E119+E120+E121+E122</f>
        <v>0</v>
      </c>
      <c r="F114" s="619">
        <f t="shared" ref="F114" si="31">F116+F117+F118+F119+F120+F121+F122</f>
        <v>0</v>
      </c>
      <c r="G114" s="621">
        <f>G116+G117+G118+G119+G120+G121+G122</f>
        <v>0</v>
      </c>
      <c r="H114" s="614"/>
      <c r="I114" s="610" t="str">
        <f t="shared" si="19"/>
        <v xml:space="preserve">  </v>
      </c>
    </row>
    <row r="115" spans="1:12" ht="15" customHeight="1" x14ac:dyDescent="0.2">
      <c r="A115" s="167"/>
      <c r="B115" s="615"/>
      <c r="C115" s="173" t="s">
        <v>479</v>
      </c>
      <c r="D115" s="616"/>
      <c r="E115" s="618"/>
      <c r="F115" s="620"/>
      <c r="G115" s="622"/>
      <c r="H115" s="614"/>
      <c r="I115" s="611" t="str">
        <f t="shared" si="19"/>
        <v xml:space="preserve">  </v>
      </c>
    </row>
    <row r="116" spans="1:12" ht="25.5" customHeight="1" x14ac:dyDescent="0.2">
      <c r="A116" s="167"/>
      <c r="B116" s="168" t="s">
        <v>480</v>
      </c>
      <c r="C116" s="174" t="s">
        <v>481</v>
      </c>
      <c r="D116" s="371" t="s">
        <v>167</v>
      </c>
      <c r="E116" s="378"/>
      <c r="F116" s="440"/>
      <c r="G116" s="441"/>
      <c r="H116" s="365"/>
      <c r="I116" s="361" t="str">
        <f t="shared" si="19"/>
        <v xml:space="preserve">  </v>
      </c>
    </row>
    <row r="117" spans="1:12" ht="25.5" customHeight="1" x14ac:dyDescent="0.2">
      <c r="B117" s="175" t="s">
        <v>480</v>
      </c>
      <c r="C117" s="174" t="s">
        <v>482</v>
      </c>
      <c r="D117" s="371" t="s">
        <v>168</v>
      </c>
      <c r="E117" s="378"/>
      <c r="F117" s="440"/>
      <c r="G117" s="441"/>
      <c r="H117" s="365"/>
      <c r="I117" s="361" t="str">
        <f t="shared" si="19"/>
        <v xml:space="preserve">  </v>
      </c>
    </row>
    <row r="118" spans="1:12" ht="25.5" customHeight="1" x14ac:dyDescent="0.2">
      <c r="B118" s="175" t="s">
        <v>483</v>
      </c>
      <c r="C118" s="174" t="s">
        <v>484</v>
      </c>
      <c r="D118" s="371" t="s">
        <v>169</v>
      </c>
      <c r="E118" s="378"/>
      <c r="F118" s="440"/>
      <c r="G118" s="441"/>
      <c r="H118" s="365"/>
      <c r="I118" s="361" t="str">
        <f t="shared" si="19"/>
        <v xml:space="preserve">  </v>
      </c>
    </row>
    <row r="119" spans="1:12" ht="24.75" customHeight="1" x14ac:dyDescent="0.2">
      <c r="B119" s="175" t="s">
        <v>485</v>
      </c>
      <c r="C119" s="174" t="s">
        <v>486</v>
      </c>
      <c r="D119" s="371" t="s">
        <v>170</v>
      </c>
      <c r="E119" s="378"/>
      <c r="F119" s="440"/>
      <c r="G119" s="441"/>
      <c r="H119" s="365"/>
      <c r="I119" s="361" t="str">
        <f t="shared" si="19"/>
        <v xml:space="preserve">  </v>
      </c>
    </row>
    <row r="120" spans="1:12" ht="24.75" customHeight="1" x14ac:dyDescent="0.2">
      <c r="B120" s="175" t="s">
        <v>487</v>
      </c>
      <c r="C120" s="174" t="s">
        <v>488</v>
      </c>
      <c r="D120" s="371" t="s">
        <v>171</v>
      </c>
      <c r="E120" s="378"/>
      <c r="F120" s="440"/>
      <c r="G120" s="441"/>
      <c r="H120" s="365"/>
      <c r="I120" s="361" t="str">
        <f t="shared" si="19"/>
        <v xml:space="preserve">  </v>
      </c>
    </row>
    <row r="121" spans="1:12" ht="20.100000000000001" customHeight="1" x14ac:dyDescent="0.2">
      <c r="B121" s="175">
        <v>426</v>
      </c>
      <c r="C121" s="174" t="s">
        <v>489</v>
      </c>
      <c r="D121" s="371" t="s">
        <v>172</v>
      </c>
      <c r="E121" s="378"/>
      <c r="F121" s="440"/>
      <c r="G121" s="441"/>
      <c r="H121" s="365"/>
      <c r="I121" s="361" t="str">
        <f t="shared" si="19"/>
        <v xml:space="preserve">  </v>
      </c>
    </row>
    <row r="122" spans="1:12" ht="20.100000000000001" customHeight="1" x14ac:dyDescent="0.2">
      <c r="B122" s="175">
        <v>428</v>
      </c>
      <c r="C122" s="174" t="s">
        <v>490</v>
      </c>
      <c r="D122" s="371" t="s">
        <v>173</v>
      </c>
      <c r="E122" s="378"/>
      <c r="F122" s="440"/>
      <c r="G122" s="441"/>
      <c r="H122" s="365"/>
      <c r="I122" s="361" t="str">
        <f t="shared" si="19"/>
        <v xml:space="preserve">  </v>
      </c>
    </row>
    <row r="123" spans="1:12" ht="20.100000000000001" customHeight="1" x14ac:dyDescent="0.2">
      <c r="B123" s="175">
        <v>430</v>
      </c>
      <c r="C123" s="174" t="s">
        <v>491</v>
      </c>
      <c r="D123" s="371" t="s">
        <v>174</v>
      </c>
      <c r="E123" s="378">
        <v>31982</v>
      </c>
      <c r="F123" s="440">
        <v>3800</v>
      </c>
      <c r="G123" s="441">
        <v>28000</v>
      </c>
      <c r="H123" s="365">
        <v>24251</v>
      </c>
      <c r="I123" s="361">
        <f t="shared" si="19"/>
        <v>0.86610714285714285</v>
      </c>
    </row>
    <row r="124" spans="1:12" ht="20.100000000000001" customHeight="1" x14ac:dyDescent="0.2">
      <c r="A124" s="167"/>
      <c r="B124" s="615" t="s">
        <v>492</v>
      </c>
      <c r="C124" s="172" t="s">
        <v>493</v>
      </c>
      <c r="D124" s="616" t="s">
        <v>175</v>
      </c>
      <c r="E124" s="617">
        <f>E126+E127+E128+E129+E130+E131</f>
        <v>13686</v>
      </c>
      <c r="F124" s="619">
        <f t="shared" ref="F124" si="32">F126+F127+F128+F129+F130+F131</f>
        <v>18721</v>
      </c>
      <c r="G124" s="621">
        <f>G126+G127+G128+G129+G130+G131</f>
        <v>8177</v>
      </c>
      <c r="H124" s="614">
        <f t="shared" ref="H124" si="33">H126+H127+H128+H129+H130+H131</f>
        <v>17699</v>
      </c>
      <c r="I124" s="610">
        <f t="shared" si="19"/>
        <v>2.1644857527210468</v>
      </c>
    </row>
    <row r="125" spans="1:12" ht="12.75" customHeight="1" x14ac:dyDescent="0.2">
      <c r="A125" s="167"/>
      <c r="B125" s="615"/>
      <c r="C125" s="173" t="s">
        <v>494</v>
      </c>
      <c r="D125" s="616"/>
      <c r="E125" s="618"/>
      <c r="F125" s="620"/>
      <c r="G125" s="622"/>
      <c r="H125" s="614"/>
      <c r="I125" s="611" t="str">
        <f t="shared" si="19"/>
        <v xml:space="preserve">  </v>
      </c>
    </row>
    <row r="126" spans="1:12" ht="24.75" customHeight="1" x14ac:dyDescent="0.2">
      <c r="B126" s="175" t="s">
        <v>495</v>
      </c>
      <c r="C126" s="174" t="s">
        <v>496</v>
      </c>
      <c r="D126" s="371" t="s">
        <v>176</v>
      </c>
      <c r="E126" s="378"/>
      <c r="F126" s="440"/>
      <c r="G126" s="441"/>
      <c r="H126" s="365"/>
      <c r="I126" s="361" t="str">
        <f t="shared" si="19"/>
        <v xml:space="preserve">  </v>
      </c>
    </row>
    <row r="127" spans="1:12" ht="24.75" customHeight="1" x14ac:dyDescent="0.2">
      <c r="B127" s="175" t="s">
        <v>497</v>
      </c>
      <c r="C127" s="174" t="s">
        <v>498</v>
      </c>
      <c r="D127" s="371" t="s">
        <v>177</v>
      </c>
      <c r="E127" s="378"/>
      <c r="F127" s="440"/>
      <c r="G127" s="441"/>
      <c r="H127" s="365"/>
      <c r="I127" s="361" t="str">
        <f t="shared" si="19"/>
        <v xml:space="preserve">  </v>
      </c>
    </row>
    <row r="128" spans="1:12" ht="20.100000000000001" customHeight="1" x14ac:dyDescent="0.2">
      <c r="B128" s="175">
        <v>435</v>
      </c>
      <c r="C128" s="174" t="s">
        <v>499</v>
      </c>
      <c r="D128" s="371" t="s">
        <v>178</v>
      </c>
      <c r="E128" s="378">
        <v>13686</v>
      </c>
      <c r="F128" s="440">
        <v>18721</v>
      </c>
      <c r="G128" s="441">
        <v>8177</v>
      </c>
      <c r="H128" s="365">
        <v>17699</v>
      </c>
      <c r="I128" s="361">
        <f t="shared" si="19"/>
        <v>2.1644857527210468</v>
      </c>
      <c r="L128" s="291"/>
    </row>
    <row r="129" spans="1:13" ht="20.100000000000001" customHeight="1" x14ac:dyDescent="0.2">
      <c r="B129" s="175">
        <v>436</v>
      </c>
      <c r="C129" s="174" t="s">
        <v>500</v>
      </c>
      <c r="D129" s="371" t="s">
        <v>179</v>
      </c>
      <c r="E129" s="378"/>
      <c r="F129" s="440"/>
      <c r="G129" s="441"/>
      <c r="H129" s="365"/>
      <c r="I129" s="361" t="str">
        <f t="shared" si="19"/>
        <v xml:space="preserve">  </v>
      </c>
    </row>
    <row r="130" spans="1:13" ht="20.100000000000001" customHeight="1" x14ac:dyDescent="0.2">
      <c r="B130" s="175" t="s">
        <v>501</v>
      </c>
      <c r="C130" s="174" t="s">
        <v>502</v>
      </c>
      <c r="D130" s="371" t="s">
        <v>180</v>
      </c>
      <c r="E130" s="378"/>
      <c r="F130" s="440"/>
      <c r="G130" s="441"/>
      <c r="H130" s="365"/>
      <c r="I130" s="361" t="str">
        <f t="shared" si="19"/>
        <v xml:space="preserve">  </v>
      </c>
    </row>
    <row r="131" spans="1:13" ht="20.100000000000001" customHeight="1" x14ac:dyDescent="0.2">
      <c r="B131" s="175" t="s">
        <v>501</v>
      </c>
      <c r="C131" s="174" t="s">
        <v>503</v>
      </c>
      <c r="D131" s="371" t="s">
        <v>181</v>
      </c>
      <c r="E131" s="378"/>
      <c r="F131" s="440"/>
      <c r="G131" s="441"/>
      <c r="H131" s="365"/>
      <c r="I131" s="361" t="str">
        <f t="shared" si="19"/>
        <v xml:space="preserve">  </v>
      </c>
    </row>
    <row r="132" spans="1:13" ht="20.100000000000001" customHeight="1" x14ac:dyDescent="0.2">
      <c r="A132" s="167"/>
      <c r="B132" s="615" t="s">
        <v>504</v>
      </c>
      <c r="C132" s="172" t="s">
        <v>505</v>
      </c>
      <c r="D132" s="616" t="s">
        <v>182</v>
      </c>
      <c r="E132" s="623">
        <f>E134+E135+E136</f>
        <v>47203</v>
      </c>
      <c r="F132" s="619">
        <f t="shared" ref="F132" si="34">F134+F135+F136</f>
        <v>21800</v>
      </c>
      <c r="G132" s="621">
        <f>G134+G135+G136</f>
        <v>41200</v>
      </c>
      <c r="H132" s="625">
        <f t="shared" ref="H132" si="35">H134+H135+H136</f>
        <v>43408</v>
      </c>
      <c r="I132" s="612">
        <f t="shared" si="19"/>
        <v>1.0535922330097087</v>
      </c>
      <c r="K132" s="291"/>
    </row>
    <row r="133" spans="1:13" ht="15.75" customHeight="1" x14ac:dyDescent="0.2">
      <c r="A133" s="167"/>
      <c r="B133" s="615"/>
      <c r="C133" s="173" t="s">
        <v>506</v>
      </c>
      <c r="D133" s="616"/>
      <c r="E133" s="624"/>
      <c r="F133" s="620"/>
      <c r="G133" s="622"/>
      <c r="H133" s="625"/>
      <c r="I133" s="613" t="str">
        <f t="shared" si="19"/>
        <v xml:space="preserve">  </v>
      </c>
      <c r="K133" s="291"/>
      <c r="M133" s="291"/>
    </row>
    <row r="134" spans="1:13" ht="20.100000000000001" customHeight="1" x14ac:dyDescent="0.2">
      <c r="B134" s="175" t="s">
        <v>507</v>
      </c>
      <c r="C134" s="174" t="s">
        <v>508</v>
      </c>
      <c r="D134" s="371" t="s">
        <v>183</v>
      </c>
      <c r="E134" s="378">
        <v>42548</v>
      </c>
      <c r="F134" s="440">
        <v>18000</v>
      </c>
      <c r="G134" s="441">
        <v>39000</v>
      </c>
      <c r="H134" s="365">
        <v>43408</v>
      </c>
      <c r="I134" s="361">
        <f t="shared" si="19"/>
        <v>1.1130256410256409</v>
      </c>
    </row>
    <row r="135" spans="1:13" ht="24.75" customHeight="1" x14ac:dyDescent="0.2">
      <c r="B135" s="175" t="s">
        <v>509</v>
      </c>
      <c r="C135" s="174" t="s">
        <v>510</v>
      </c>
      <c r="D135" s="371" t="s">
        <v>184</v>
      </c>
      <c r="E135" s="378">
        <v>2464</v>
      </c>
      <c r="F135" s="440">
        <v>1800</v>
      </c>
      <c r="G135" s="441">
        <v>1200</v>
      </c>
      <c r="H135" s="365">
        <v>0</v>
      </c>
      <c r="I135" s="361">
        <f t="shared" si="19"/>
        <v>0</v>
      </c>
      <c r="K135" s="291"/>
    </row>
    <row r="136" spans="1:13" ht="20.100000000000001" customHeight="1" x14ac:dyDescent="0.2">
      <c r="B136" s="175">
        <v>481</v>
      </c>
      <c r="C136" s="174" t="s">
        <v>511</v>
      </c>
      <c r="D136" s="371" t="s">
        <v>185</v>
      </c>
      <c r="E136" s="378">
        <v>2191</v>
      </c>
      <c r="F136" s="440">
        <v>2000</v>
      </c>
      <c r="G136" s="441">
        <v>1000</v>
      </c>
      <c r="H136" s="365">
        <v>0</v>
      </c>
      <c r="I136" s="361">
        <f t="shared" si="19"/>
        <v>0</v>
      </c>
    </row>
    <row r="137" spans="1:13" ht="36.75" customHeight="1" x14ac:dyDescent="0.2">
      <c r="B137" s="175">
        <v>427</v>
      </c>
      <c r="C137" s="174" t="s">
        <v>512</v>
      </c>
      <c r="D137" s="371" t="s">
        <v>186</v>
      </c>
      <c r="E137" s="378"/>
      <c r="F137" s="440"/>
      <c r="G137" s="441"/>
      <c r="H137" s="365"/>
      <c r="I137" s="361" t="str">
        <f t="shared" ref="I137:I143" si="36">IFERROR(H137/G137,"  ")</f>
        <v xml:space="preserve">  </v>
      </c>
    </row>
    <row r="138" spans="1:13" ht="36.75" customHeight="1" x14ac:dyDescent="0.2">
      <c r="A138" s="167"/>
      <c r="B138" s="168" t="s">
        <v>513</v>
      </c>
      <c r="C138" s="174" t="s">
        <v>514</v>
      </c>
      <c r="D138" s="371" t="s">
        <v>187</v>
      </c>
      <c r="E138" s="378"/>
      <c r="F138" s="440">
        <v>0</v>
      </c>
      <c r="G138" s="441">
        <v>0</v>
      </c>
      <c r="H138" s="365"/>
      <c r="I138" s="361" t="str">
        <f t="shared" si="36"/>
        <v xml:space="preserve">  </v>
      </c>
      <c r="K138" s="291"/>
    </row>
    <row r="139" spans="1:13" ht="20.100000000000001" customHeight="1" x14ac:dyDescent="0.2">
      <c r="A139" s="167"/>
      <c r="B139" s="615"/>
      <c r="C139" s="170" t="s">
        <v>515</v>
      </c>
      <c r="D139" s="616" t="s">
        <v>188</v>
      </c>
      <c r="E139" s="617"/>
      <c r="F139" s="619"/>
      <c r="G139" s="621"/>
      <c r="H139" s="614"/>
      <c r="I139" s="610" t="str">
        <f t="shared" si="36"/>
        <v xml:space="preserve">  </v>
      </c>
    </row>
    <row r="140" spans="1:13" ht="23.25" customHeight="1" x14ac:dyDescent="0.2">
      <c r="A140" s="167"/>
      <c r="B140" s="615"/>
      <c r="C140" s="171" t="s">
        <v>516</v>
      </c>
      <c r="D140" s="616"/>
      <c r="E140" s="618"/>
      <c r="F140" s="620"/>
      <c r="G140" s="622"/>
      <c r="H140" s="614"/>
      <c r="I140" s="611" t="str">
        <f t="shared" si="36"/>
        <v xml:space="preserve">  </v>
      </c>
    </row>
    <row r="141" spans="1:13" ht="20.100000000000001" customHeight="1" x14ac:dyDescent="0.2">
      <c r="A141" s="167"/>
      <c r="B141" s="615"/>
      <c r="C141" s="170" t="s">
        <v>517</v>
      </c>
      <c r="D141" s="616" t="s">
        <v>189</v>
      </c>
      <c r="E141" s="617">
        <f>E77+E92+E109+E110+E111-E139</f>
        <v>300369</v>
      </c>
      <c r="F141" s="619">
        <f t="shared" ref="F141" si="37">F77+F92+F109+F110+F111-F139</f>
        <v>247341</v>
      </c>
      <c r="G141" s="621">
        <f>G77+G92+G109+G110+G111-G139</f>
        <v>285020</v>
      </c>
      <c r="H141" s="614">
        <f>H77+H92+H109+H110+H111-H139</f>
        <v>268993</v>
      </c>
      <c r="I141" s="610">
        <f t="shared" si="36"/>
        <v>0.94376885832573154</v>
      </c>
      <c r="J141" s="470"/>
      <c r="K141" s="551"/>
      <c r="L141" s="551"/>
      <c r="M141" s="551"/>
    </row>
    <row r="142" spans="1:13" ht="14.25" customHeight="1" x14ac:dyDescent="0.2">
      <c r="A142" s="167"/>
      <c r="B142" s="615"/>
      <c r="C142" s="171" t="s">
        <v>518</v>
      </c>
      <c r="D142" s="616"/>
      <c r="E142" s="618"/>
      <c r="F142" s="620"/>
      <c r="G142" s="622"/>
      <c r="H142" s="614"/>
      <c r="I142" s="611" t="str">
        <f t="shared" si="36"/>
        <v xml:space="preserve">  </v>
      </c>
      <c r="J142" s="291"/>
      <c r="K142" s="291"/>
    </row>
    <row r="143" spans="1:13" ht="20.100000000000001" customHeight="1" thickBot="1" x14ac:dyDescent="0.25">
      <c r="A143" s="167"/>
      <c r="B143" s="177">
        <v>89</v>
      </c>
      <c r="C143" s="178" t="s">
        <v>519</v>
      </c>
      <c r="D143" s="373" t="s">
        <v>190</v>
      </c>
      <c r="E143" s="379">
        <v>414885</v>
      </c>
      <c r="F143" s="443">
        <v>420000</v>
      </c>
      <c r="G143" s="443">
        <v>414885</v>
      </c>
      <c r="H143" s="380">
        <v>415030</v>
      </c>
      <c r="I143" s="362">
        <f t="shared" si="36"/>
        <v>1.0003494944382179</v>
      </c>
    </row>
    <row r="144" spans="1:13" x14ac:dyDescent="0.25">
      <c r="H144" s="599" t="s">
        <v>793</v>
      </c>
      <c r="I144" s="599"/>
    </row>
    <row r="145" spans="2:9" x14ac:dyDescent="0.25">
      <c r="B145" s="151" t="s">
        <v>578</v>
      </c>
      <c r="H145" s="599" t="s">
        <v>794</v>
      </c>
      <c r="I145" s="599"/>
    </row>
    <row r="147" spans="2:9" x14ac:dyDescent="0.25">
      <c r="H147" s="599"/>
      <c r="I147" s="599"/>
    </row>
    <row r="148" spans="2:9" x14ac:dyDescent="0.25">
      <c r="H148" s="599"/>
      <c r="I148" s="599"/>
    </row>
  </sheetData>
  <mergeCells count="138">
    <mergeCell ref="H144:I144"/>
    <mergeCell ref="H145:I145"/>
    <mergeCell ref="H147:I147"/>
    <mergeCell ref="H148:I148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H28:H29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3"/>
  <sheetViews>
    <sheetView showGridLines="0" topLeftCell="A49" workbookViewId="0">
      <selection activeCell="F13" sqref="F13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51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11" x14ac:dyDescent="0.25">
      <c r="E1" s="179"/>
      <c r="G1" s="179"/>
      <c r="H1" s="163" t="s">
        <v>576</v>
      </c>
    </row>
    <row r="2" spans="1:11" ht="21.75" customHeight="1" x14ac:dyDescent="0.25">
      <c r="B2" s="644" t="s">
        <v>68</v>
      </c>
      <c r="C2" s="644"/>
      <c r="D2" s="644"/>
      <c r="E2" s="644"/>
      <c r="F2" s="644"/>
      <c r="G2" s="644"/>
      <c r="H2" s="644"/>
    </row>
    <row r="3" spans="1:11" ht="14.25" customHeight="1" x14ac:dyDescent="0.25">
      <c r="B3" s="645" t="s">
        <v>837</v>
      </c>
      <c r="C3" s="645"/>
      <c r="D3" s="645"/>
      <c r="E3" s="645"/>
      <c r="F3" s="645"/>
      <c r="G3" s="645"/>
      <c r="H3" s="645"/>
    </row>
    <row r="4" spans="1:11" ht="14.25" customHeight="1" thickBot="1" x14ac:dyDescent="0.3">
      <c r="B4" s="150"/>
      <c r="C4" s="150"/>
      <c r="D4" s="150"/>
      <c r="E4" s="150"/>
      <c r="F4" s="150"/>
      <c r="G4" s="150"/>
      <c r="H4" s="152" t="s">
        <v>127</v>
      </c>
    </row>
    <row r="5" spans="1:11" ht="24.75" customHeight="1" thickBot="1" x14ac:dyDescent="0.3">
      <c r="B5" s="652" t="s">
        <v>520</v>
      </c>
      <c r="C5" s="587" t="s">
        <v>83</v>
      </c>
      <c r="D5" s="635" t="s">
        <v>768</v>
      </c>
      <c r="E5" s="595" t="s">
        <v>767</v>
      </c>
      <c r="F5" s="637" t="s">
        <v>838</v>
      </c>
      <c r="G5" s="638"/>
      <c r="H5" s="642" t="s">
        <v>803</v>
      </c>
    </row>
    <row r="6" spans="1:11" ht="31.5" customHeight="1" x14ac:dyDescent="0.25">
      <c r="A6" s="16"/>
      <c r="B6" s="653"/>
      <c r="C6" s="588"/>
      <c r="D6" s="588"/>
      <c r="E6" s="636"/>
      <c r="F6" s="188" t="s">
        <v>0</v>
      </c>
      <c r="G6" s="185" t="s">
        <v>568</v>
      </c>
      <c r="H6" s="643"/>
    </row>
    <row r="7" spans="1:11" ht="16.5" thickBot="1" x14ac:dyDescent="0.3">
      <c r="A7" s="81"/>
      <c r="B7" s="395">
        <v>1</v>
      </c>
      <c r="C7" s="396">
        <v>2</v>
      </c>
      <c r="D7" s="392">
        <v>3</v>
      </c>
      <c r="E7" s="391">
        <v>4</v>
      </c>
      <c r="F7" s="392">
        <v>5</v>
      </c>
      <c r="G7" s="393">
        <v>6</v>
      </c>
      <c r="H7" s="374">
        <v>7</v>
      </c>
    </row>
    <row r="8" spans="1:11" s="57" customFormat="1" ht="20.100000000000001" customHeight="1" x14ac:dyDescent="0.25">
      <c r="A8" s="394"/>
      <c r="B8" s="397" t="s">
        <v>521</v>
      </c>
      <c r="C8" s="398"/>
      <c r="D8" s="399"/>
      <c r="E8" s="399"/>
      <c r="F8" s="399"/>
      <c r="G8" s="399"/>
      <c r="H8" s="187"/>
    </row>
    <row r="9" spans="1:11" s="57" customFormat="1" ht="20.100000000000001" customHeight="1" x14ac:dyDescent="0.25">
      <c r="A9" s="394"/>
      <c r="B9" s="400" t="s">
        <v>522</v>
      </c>
      <c r="C9" s="182">
        <v>3001</v>
      </c>
      <c r="D9" s="552">
        <f>D10+D11+D12+D13</f>
        <v>317145</v>
      </c>
      <c r="E9" s="473">
        <f t="shared" ref="E9" si="0">E10+E11+E12+E13</f>
        <v>251700</v>
      </c>
      <c r="F9" s="556">
        <f>F10+F11+F12+F13</f>
        <v>113200</v>
      </c>
      <c r="G9" s="552">
        <f>G10+G11+G12+G13</f>
        <v>143475</v>
      </c>
      <c r="H9" s="355">
        <f>IFERROR(G9/F9,"  ")</f>
        <v>1.267446996466431</v>
      </c>
    </row>
    <row r="10" spans="1:11" s="57" customFormat="1" ht="20.100000000000001" customHeight="1" x14ac:dyDescent="0.25">
      <c r="A10" s="394"/>
      <c r="B10" s="401" t="s">
        <v>523</v>
      </c>
      <c r="C10" s="183">
        <v>3002</v>
      </c>
      <c r="D10" s="474">
        <v>301371</v>
      </c>
      <c r="E10" s="471">
        <v>237500</v>
      </c>
      <c r="F10" s="557">
        <v>107500</v>
      </c>
      <c r="G10" s="474">
        <v>139961</v>
      </c>
      <c r="H10" s="405">
        <f t="shared" ref="H10:H66" si="1">IFERROR(G10/F10,"  ")</f>
        <v>1.3019627906976745</v>
      </c>
    </row>
    <row r="11" spans="1:11" s="57" customFormat="1" ht="20.100000000000001" customHeight="1" x14ac:dyDescent="0.25">
      <c r="A11" s="394"/>
      <c r="B11" s="401" t="s">
        <v>524</v>
      </c>
      <c r="C11" s="183">
        <v>3003</v>
      </c>
      <c r="D11" s="474"/>
      <c r="E11" s="471"/>
      <c r="F11" s="558"/>
      <c r="G11" s="474"/>
      <c r="H11" s="405" t="str">
        <f t="shared" si="1"/>
        <v xml:space="preserve">  </v>
      </c>
    </row>
    <row r="12" spans="1:11" s="57" customFormat="1" ht="20.100000000000001" customHeight="1" x14ac:dyDescent="0.25">
      <c r="A12" s="394"/>
      <c r="B12" s="401" t="s">
        <v>525</v>
      </c>
      <c r="C12" s="183">
        <v>3004</v>
      </c>
      <c r="D12" s="474">
        <v>5397</v>
      </c>
      <c r="E12" s="471">
        <v>4800</v>
      </c>
      <c r="F12" s="558">
        <v>2100</v>
      </c>
      <c r="G12" s="474">
        <v>2158</v>
      </c>
      <c r="H12" s="405">
        <f t="shared" si="1"/>
        <v>1.0276190476190477</v>
      </c>
    </row>
    <row r="13" spans="1:11" s="57" customFormat="1" ht="20.100000000000001" customHeight="1" x14ac:dyDescent="0.25">
      <c r="A13" s="394"/>
      <c r="B13" s="401" t="s">
        <v>526</v>
      </c>
      <c r="C13" s="183">
        <v>3005</v>
      </c>
      <c r="D13" s="474">
        <v>10377</v>
      </c>
      <c r="E13" s="471">
        <v>9400</v>
      </c>
      <c r="F13" s="558">
        <v>3600</v>
      </c>
      <c r="G13" s="474">
        <v>1356</v>
      </c>
      <c r="H13" s="405">
        <f t="shared" si="1"/>
        <v>0.37666666666666665</v>
      </c>
    </row>
    <row r="14" spans="1:11" s="57" customFormat="1" ht="20.100000000000001" customHeight="1" x14ac:dyDescent="0.25">
      <c r="A14" s="394"/>
      <c r="B14" s="400" t="s">
        <v>527</v>
      </c>
      <c r="C14" s="182">
        <v>3006</v>
      </c>
      <c r="D14" s="552">
        <f>D15+D16+D17+D18+D19+D20+D21+D22</f>
        <v>252989</v>
      </c>
      <c r="E14" s="472">
        <f t="shared" ref="E14" si="2">E15+E16+E17+E18+E19+E20+E21+E22</f>
        <v>270136</v>
      </c>
      <c r="F14" s="559">
        <f>F15+F16+F17+F18+F19+F20+F21+F22</f>
        <v>124406</v>
      </c>
      <c r="G14" s="552">
        <f>G15+G16+G17+G18+G19+G20+G21+G22</f>
        <v>175399</v>
      </c>
      <c r="H14" s="355">
        <f t="shared" si="1"/>
        <v>1.4098918058614536</v>
      </c>
    </row>
    <row r="15" spans="1:11" s="57" customFormat="1" ht="20.100000000000001" customHeight="1" x14ac:dyDescent="0.25">
      <c r="A15" s="394"/>
      <c r="B15" s="401" t="s">
        <v>528</v>
      </c>
      <c r="C15" s="183">
        <v>3007</v>
      </c>
      <c r="D15" s="474">
        <v>86327</v>
      </c>
      <c r="E15" s="471">
        <v>82000</v>
      </c>
      <c r="F15" s="558">
        <v>36406</v>
      </c>
      <c r="G15" s="474">
        <v>88952</v>
      </c>
      <c r="H15" s="405">
        <f t="shared" si="1"/>
        <v>2.4433335164533321</v>
      </c>
    </row>
    <row r="16" spans="1:11" s="57" customFormat="1" ht="20.100000000000001" customHeight="1" x14ac:dyDescent="0.25">
      <c r="A16" s="394"/>
      <c r="B16" s="401" t="s">
        <v>529</v>
      </c>
      <c r="C16" s="183">
        <v>3008</v>
      </c>
      <c r="D16" s="474"/>
      <c r="E16" s="471"/>
      <c r="F16" s="558"/>
      <c r="G16" s="474"/>
      <c r="H16" s="405" t="str">
        <f t="shared" si="1"/>
        <v xml:space="preserve">  </v>
      </c>
      <c r="K16" s="554"/>
    </row>
    <row r="17" spans="1:11" s="57" customFormat="1" ht="20.100000000000001" customHeight="1" x14ac:dyDescent="0.25">
      <c r="A17" s="394"/>
      <c r="B17" s="401" t="s">
        <v>530</v>
      </c>
      <c r="C17" s="183">
        <v>3009</v>
      </c>
      <c r="D17" s="474">
        <v>154329</v>
      </c>
      <c r="E17" s="471">
        <v>173136</v>
      </c>
      <c r="F17" s="558">
        <v>83200</v>
      </c>
      <c r="G17" s="553">
        <v>78554</v>
      </c>
      <c r="H17" s="405">
        <f t="shared" si="1"/>
        <v>0.94415865384615383</v>
      </c>
    </row>
    <row r="18" spans="1:11" s="57" customFormat="1" ht="20.100000000000001" customHeight="1" x14ac:dyDescent="0.25">
      <c r="A18" s="394"/>
      <c r="B18" s="401" t="s">
        <v>531</v>
      </c>
      <c r="C18" s="183">
        <v>3010</v>
      </c>
      <c r="D18" s="474">
        <v>5</v>
      </c>
      <c r="E18" s="471"/>
      <c r="F18" s="558"/>
      <c r="G18" s="474"/>
      <c r="H18" s="405" t="str">
        <f t="shared" si="1"/>
        <v xml:space="preserve">  </v>
      </c>
    </row>
    <row r="19" spans="1:11" s="57" customFormat="1" ht="20.100000000000001" customHeight="1" x14ac:dyDescent="0.25">
      <c r="A19" s="394"/>
      <c r="B19" s="401" t="s">
        <v>532</v>
      </c>
      <c r="C19" s="183">
        <v>3011</v>
      </c>
      <c r="D19" s="474"/>
      <c r="E19" s="471"/>
      <c r="F19" s="560"/>
      <c r="G19" s="474"/>
      <c r="H19" s="405" t="str">
        <f t="shared" si="1"/>
        <v xml:space="preserve">  </v>
      </c>
    </row>
    <row r="20" spans="1:11" s="57" customFormat="1" ht="20.100000000000001" customHeight="1" x14ac:dyDescent="0.25">
      <c r="A20" s="394"/>
      <c r="B20" s="401" t="s">
        <v>533</v>
      </c>
      <c r="C20" s="183">
        <v>3012</v>
      </c>
      <c r="D20" s="474">
        <v>3417</v>
      </c>
      <c r="E20" s="471">
        <v>4500</v>
      </c>
      <c r="F20" s="558">
        <v>2300</v>
      </c>
      <c r="G20" s="474">
        <v>4095</v>
      </c>
      <c r="H20" s="405">
        <f t="shared" si="1"/>
        <v>1.7804347826086957</v>
      </c>
    </row>
    <row r="21" spans="1:11" s="57" customFormat="1" ht="20.100000000000001" customHeight="1" x14ac:dyDescent="0.25">
      <c r="A21" s="394"/>
      <c r="B21" s="401" t="s">
        <v>534</v>
      </c>
      <c r="C21" s="183">
        <v>3013</v>
      </c>
      <c r="D21" s="474">
        <v>8911</v>
      </c>
      <c r="E21" s="471">
        <v>10500</v>
      </c>
      <c r="F21" s="558">
        <v>2500</v>
      </c>
      <c r="G21" s="553">
        <v>3798</v>
      </c>
      <c r="H21" s="405">
        <f t="shared" si="1"/>
        <v>1.5192000000000001</v>
      </c>
    </row>
    <row r="22" spans="1:11" s="57" customFormat="1" ht="20.100000000000001" customHeight="1" x14ac:dyDescent="0.25">
      <c r="A22" s="394"/>
      <c r="B22" s="401" t="s">
        <v>535</v>
      </c>
      <c r="C22" s="183">
        <v>3014</v>
      </c>
      <c r="D22" s="474"/>
      <c r="E22" s="471"/>
      <c r="F22" s="557"/>
      <c r="G22" s="474"/>
      <c r="H22" s="405" t="str">
        <f t="shared" si="1"/>
        <v xml:space="preserve">  </v>
      </c>
    </row>
    <row r="23" spans="1:11" s="57" customFormat="1" ht="20.100000000000001" customHeight="1" x14ac:dyDescent="0.25">
      <c r="A23" s="394"/>
      <c r="B23" s="401" t="s">
        <v>536</v>
      </c>
      <c r="C23" s="183">
        <v>3015</v>
      </c>
      <c r="D23" s="474">
        <f>D9-D14</f>
        <v>64156</v>
      </c>
      <c r="E23" s="471"/>
      <c r="F23" s="561"/>
      <c r="G23" s="471"/>
      <c r="H23" s="405" t="str">
        <f t="shared" si="1"/>
        <v xml:space="preserve">  </v>
      </c>
    </row>
    <row r="24" spans="1:11" s="57" customFormat="1" ht="20.100000000000001" customHeight="1" x14ac:dyDescent="0.25">
      <c r="A24" s="394"/>
      <c r="B24" s="401" t="s">
        <v>537</v>
      </c>
      <c r="C24" s="183">
        <v>3016</v>
      </c>
      <c r="D24" s="474"/>
      <c r="E24" s="471">
        <f>E14-E9</f>
        <v>18436</v>
      </c>
      <c r="F24" s="558">
        <f>F14-F9</f>
        <v>11206</v>
      </c>
      <c r="G24" s="471">
        <f>G14-G9</f>
        <v>31924</v>
      </c>
      <c r="H24" s="405">
        <f t="shared" si="1"/>
        <v>2.8488309834017489</v>
      </c>
    </row>
    <row r="25" spans="1:11" s="57" customFormat="1" ht="20.100000000000001" customHeight="1" x14ac:dyDescent="0.25">
      <c r="A25" s="394"/>
      <c r="B25" s="402" t="s">
        <v>538</v>
      </c>
      <c r="C25" s="183"/>
      <c r="D25" s="474"/>
      <c r="E25" s="471"/>
      <c r="F25" s="558"/>
      <c r="G25" s="474"/>
      <c r="H25" s="405" t="str">
        <f t="shared" si="1"/>
        <v xml:space="preserve">  </v>
      </c>
    </row>
    <row r="26" spans="1:11" s="57" customFormat="1" ht="20.100000000000001" customHeight="1" x14ac:dyDescent="0.25">
      <c r="A26" s="394"/>
      <c r="B26" s="400" t="s">
        <v>191</v>
      </c>
      <c r="C26" s="182">
        <v>3017</v>
      </c>
      <c r="D26" s="552">
        <f>D27+D28+D29+D30+D31</f>
        <v>0</v>
      </c>
      <c r="E26" s="472"/>
      <c r="F26" s="559"/>
      <c r="G26" s="552"/>
      <c r="H26" s="355" t="str">
        <f t="shared" si="1"/>
        <v xml:space="preserve">  </v>
      </c>
      <c r="K26" s="554"/>
    </row>
    <row r="27" spans="1:11" s="57" customFormat="1" ht="20.100000000000001" customHeight="1" x14ac:dyDescent="0.25">
      <c r="A27" s="394"/>
      <c r="B27" s="401" t="s">
        <v>539</v>
      </c>
      <c r="C27" s="183">
        <v>3018</v>
      </c>
      <c r="D27" s="474"/>
      <c r="E27" s="471"/>
      <c r="F27" s="558"/>
      <c r="G27" s="474"/>
      <c r="H27" s="405" t="str">
        <f t="shared" si="1"/>
        <v xml:space="preserve">  </v>
      </c>
      <c r="K27" s="554"/>
    </row>
    <row r="28" spans="1:11" s="57" customFormat="1" ht="27.75" customHeight="1" x14ac:dyDescent="0.25">
      <c r="A28" s="394"/>
      <c r="B28" s="401" t="s">
        <v>540</v>
      </c>
      <c r="C28" s="183">
        <v>3019</v>
      </c>
      <c r="D28" s="474"/>
      <c r="E28" s="471"/>
      <c r="F28" s="558"/>
      <c r="G28" s="474"/>
      <c r="H28" s="405" t="str">
        <f t="shared" si="1"/>
        <v xml:space="preserve">  </v>
      </c>
    </row>
    <row r="29" spans="1:11" s="57" customFormat="1" ht="20.100000000000001" customHeight="1" x14ac:dyDescent="0.25">
      <c r="A29" s="394"/>
      <c r="B29" s="401" t="s">
        <v>541</v>
      </c>
      <c r="C29" s="183">
        <v>3020</v>
      </c>
      <c r="D29" s="474"/>
      <c r="E29" s="471"/>
      <c r="F29" s="558"/>
      <c r="G29" s="474"/>
      <c r="H29" s="405" t="str">
        <f t="shared" si="1"/>
        <v xml:space="preserve">  </v>
      </c>
    </row>
    <row r="30" spans="1:11" s="57" customFormat="1" ht="20.100000000000001" customHeight="1" x14ac:dyDescent="0.25">
      <c r="A30" s="394"/>
      <c r="B30" s="401" t="s">
        <v>542</v>
      </c>
      <c r="C30" s="183">
        <v>3021</v>
      </c>
      <c r="D30" s="474"/>
      <c r="E30" s="471"/>
      <c r="F30" s="558"/>
      <c r="G30" s="474"/>
      <c r="H30" s="405" t="str">
        <f t="shared" si="1"/>
        <v xml:space="preserve">  </v>
      </c>
    </row>
    <row r="31" spans="1:11" s="57" customFormat="1" ht="20.100000000000001" customHeight="1" x14ac:dyDescent="0.25">
      <c r="A31" s="394"/>
      <c r="B31" s="401" t="s">
        <v>69</v>
      </c>
      <c r="C31" s="183">
        <v>3022</v>
      </c>
      <c r="D31" s="474"/>
      <c r="E31" s="471"/>
      <c r="F31" s="558"/>
      <c r="G31" s="474"/>
      <c r="H31" s="405" t="str">
        <f t="shared" si="1"/>
        <v xml:space="preserve">  </v>
      </c>
    </row>
    <row r="32" spans="1:11" s="57" customFormat="1" ht="20.100000000000001" customHeight="1" x14ac:dyDescent="0.25">
      <c r="A32" s="394"/>
      <c r="B32" s="400" t="s">
        <v>192</v>
      </c>
      <c r="C32" s="182">
        <v>3023</v>
      </c>
      <c r="D32" s="552">
        <f>D33+D34+D35</f>
        <v>41930</v>
      </c>
      <c r="E32" s="472">
        <f t="shared" ref="E32" si="3">E33+E34+E35</f>
        <v>34000</v>
      </c>
      <c r="F32" s="562">
        <f>F33+F34+F35</f>
        <v>10880</v>
      </c>
      <c r="G32" s="552">
        <f>G33+G34+G35</f>
        <v>14223</v>
      </c>
      <c r="H32" s="355">
        <f t="shared" si="1"/>
        <v>1.3072610294117648</v>
      </c>
    </row>
    <row r="33" spans="1:8" s="57" customFormat="1" ht="20.100000000000001" customHeight="1" x14ac:dyDescent="0.25">
      <c r="A33" s="394"/>
      <c r="B33" s="401" t="s">
        <v>543</v>
      </c>
      <c r="C33" s="183">
        <v>3024</v>
      </c>
      <c r="D33" s="474"/>
      <c r="E33" s="471"/>
      <c r="F33" s="558"/>
      <c r="G33" s="474"/>
      <c r="H33" s="405" t="str">
        <f t="shared" si="1"/>
        <v xml:space="preserve">  </v>
      </c>
    </row>
    <row r="34" spans="1:8" s="57" customFormat="1" ht="34.5" customHeight="1" x14ac:dyDescent="0.25">
      <c r="A34" s="394"/>
      <c r="B34" s="401" t="s">
        <v>544</v>
      </c>
      <c r="C34" s="183">
        <v>3025</v>
      </c>
      <c r="D34" s="474">
        <v>41930</v>
      </c>
      <c r="E34" s="471">
        <v>34000</v>
      </c>
      <c r="F34" s="558">
        <v>10880</v>
      </c>
      <c r="G34" s="474">
        <v>14223</v>
      </c>
      <c r="H34" s="405">
        <f t="shared" si="1"/>
        <v>1.3072610294117648</v>
      </c>
    </row>
    <row r="35" spans="1:8" s="57" customFormat="1" ht="20.100000000000001" customHeight="1" x14ac:dyDescent="0.25">
      <c r="A35" s="394"/>
      <c r="B35" s="401" t="s">
        <v>545</v>
      </c>
      <c r="C35" s="183">
        <v>3026</v>
      </c>
      <c r="D35" s="474"/>
      <c r="E35" s="471"/>
      <c r="F35" s="557"/>
      <c r="G35" s="474"/>
      <c r="H35" s="405" t="str">
        <f t="shared" si="1"/>
        <v xml:space="preserve">  </v>
      </c>
    </row>
    <row r="36" spans="1:8" s="57" customFormat="1" ht="20.100000000000001" customHeight="1" x14ac:dyDescent="0.25">
      <c r="A36" s="394"/>
      <c r="B36" s="401" t="s">
        <v>546</v>
      </c>
      <c r="C36" s="183">
        <v>3027</v>
      </c>
      <c r="D36" s="474"/>
      <c r="E36" s="471"/>
      <c r="F36" s="558"/>
      <c r="G36" s="474"/>
      <c r="H36" s="405" t="str">
        <f t="shared" si="1"/>
        <v xml:space="preserve">  </v>
      </c>
    </row>
    <row r="37" spans="1:8" s="57" customFormat="1" ht="20.100000000000001" customHeight="1" x14ac:dyDescent="0.25">
      <c r="A37" s="394"/>
      <c r="B37" s="401" t="s">
        <v>547</v>
      </c>
      <c r="C37" s="183">
        <v>3028</v>
      </c>
      <c r="D37" s="474"/>
      <c r="E37" s="471">
        <f t="shared" ref="E37" si="4">E32-E26</f>
        <v>34000</v>
      </c>
      <c r="F37" s="558">
        <f>F32-F26</f>
        <v>10880</v>
      </c>
      <c r="G37" s="474">
        <f>G32-G26</f>
        <v>14223</v>
      </c>
      <c r="H37" s="405">
        <f t="shared" si="1"/>
        <v>1.3072610294117648</v>
      </c>
    </row>
    <row r="38" spans="1:8" s="57" customFormat="1" ht="22.5" customHeight="1" x14ac:dyDescent="0.25">
      <c r="A38" s="394"/>
      <c r="B38" s="402" t="s">
        <v>548</v>
      </c>
      <c r="C38" s="183"/>
      <c r="D38" s="474"/>
      <c r="E38" s="471"/>
      <c r="F38" s="558"/>
      <c r="G38" s="474"/>
      <c r="H38" s="405" t="str">
        <f t="shared" si="1"/>
        <v xml:space="preserve">  </v>
      </c>
    </row>
    <row r="39" spans="1:8" s="57" customFormat="1" ht="20.100000000000001" customHeight="1" x14ac:dyDescent="0.25">
      <c r="A39" s="394"/>
      <c r="B39" s="400" t="s">
        <v>549</v>
      </c>
      <c r="C39" s="182">
        <v>3029</v>
      </c>
      <c r="D39" s="552">
        <f>D40+D41+D42+D43+D44+D45+D46</f>
        <v>0</v>
      </c>
      <c r="E39" s="472"/>
      <c r="F39" s="559"/>
      <c r="G39" s="552"/>
      <c r="H39" s="355" t="str">
        <f t="shared" si="1"/>
        <v xml:space="preserve">  </v>
      </c>
    </row>
    <row r="40" spans="1:8" s="57" customFormat="1" ht="20.100000000000001" customHeight="1" x14ac:dyDescent="0.25">
      <c r="A40" s="394"/>
      <c r="B40" s="401" t="s">
        <v>70</v>
      </c>
      <c r="C40" s="183">
        <v>3030</v>
      </c>
      <c r="D40" s="474"/>
      <c r="E40" s="471"/>
      <c r="F40" s="558"/>
      <c r="G40" s="474"/>
      <c r="H40" s="405" t="str">
        <f t="shared" si="1"/>
        <v xml:space="preserve">  </v>
      </c>
    </row>
    <row r="41" spans="1:8" s="57" customFormat="1" ht="20.100000000000001" customHeight="1" x14ac:dyDescent="0.25">
      <c r="A41" s="394"/>
      <c r="B41" s="401" t="s">
        <v>550</v>
      </c>
      <c r="C41" s="183">
        <v>3031</v>
      </c>
      <c r="D41" s="474"/>
      <c r="E41" s="471"/>
      <c r="F41" s="558"/>
      <c r="G41" s="474"/>
      <c r="H41" s="405" t="str">
        <f t="shared" si="1"/>
        <v xml:space="preserve">  </v>
      </c>
    </row>
    <row r="42" spans="1:8" s="57" customFormat="1" ht="20.100000000000001" customHeight="1" x14ac:dyDescent="0.25">
      <c r="A42" s="394"/>
      <c r="B42" s="401" t="s">
        <v>551</v>
      </c>
      <c r="C42" s="183">
        <v>3032</v>
      </c>
      <c r="D42" s="474"/>
      <c r="E42" s="471"/>
      <c r="F42" s="558"/>
      <c r="G42" s="474"/>
      <c r="H42" s="405" t="str">
        <f t="shared" si="1"/>
        <v xml:space="preserve">  </v>
      </c>
    </row>
    <row r="43" spans="1:8" s="57" customFormat="1" ht="20.100000000000001" customHeight="1" x14ac:dyDescent="0.25">
      <c r="A43" s="394"/>
      <c r="B43" s="401" t="s">
        <v>552</v>
      </c>
      <c r="C43" s="183">
        <v>3033</v>
      </c>
      <c r="D43" s="474"/>
      <c r="E43" s="471"/>
      <c r="F43" s="558"/>
      <c r="G43" s="474"/>
      <c r="H43" s="405" t="str">
        <f t="shared" si="1"/>
        <v xml:space="preserve">  </v>
      </c>
    </row>
    <row r="44" spans="1:8" s="57" customFormat="1" ht="20.100000000000001" customHeight="1" x14ac:dyDescent="0.25">
      <c r="A44" s="394"/>
      <c r="B44" s="401" t="s">
        <v>553</v>
      </c>
      <c r="C44" s="183">
        <v>3034</v>
      </c>
      <c r="D44" s="474"/>
      <c r="E44" s="471"/>
      <c r="F44" s="558"/>
      <c r="G44" s="474"/>
      <c r="H44" s="405" t="str">
        <f t="shared" si="1"/>
        <v xml:space="preserve">  </v>
      </c>
    </row>
    <row r="45" spans="1:8" s="57" customFormat="1" ht="20.100000000000001" customHeight="1" x14ac:dyDescent="0.25">
      <c r="A45" s="394"/>
      <c r="B45" s="401" t="s">
        <v>554</v>
      </c>
      <c r="C45" s="183">
        <v>3035</v>
      </c>
      <c r="D45" s="474"/>
      <c r="E45" s="471"/>
      <c r="F45" s="558"/>
      <c r="G45" s="474"/>
      <c r="H45" s="405" t="str">
        <f t="shared" si="1"/>
        <v xml:space="preserve">  </v>
      </c>
    </row>
    <row r="46" spans="1:8" s="57" customFormat="1" ht="20.100000000000001" customHeight="1" x14ac:dyDescent="0.25">
      <c r="A46" s="394"/>
      <c r="B46" s="401" t="s">
        <v>555</v>
      </c>
      <c r="C46" s="183">
        <v>3036</v>
      </c>
      <c r="D46" s="474"/>
      <c r="E46" s="471"/>
      <c r="F46" s="558"/>
      <c r="G46" s="474"/>
      <c r="H46" s="405" t="str">
        <f t="shared" si="1"/>
        <v xml:space="preserve">  </v>
      </c>
    </row>
    <row r="47" spans="1:8" s="57" customFormat="1" ht="20.100000000000001" customHeight="1" x14ac:dyDescent="0.25">
      <c r="A47" s="394"/>
      <c r="B47" s="400" t="s">
        <v>556</v>
      </c>
      <c r="C47" s="182">
        <v>3037</v>
      </c>
      <c r="D47" s="552">
        <f>D48+D49+D50+D51+D52+D53+D54+D55</f>
        <v>0</v>
      </c>
      <c r="E47" s="472"/>
      <c r="F47" s="559"/>
      <c r="G47" s="552"/>
      <c r="H47" s="355" t="str">
        <f t="shared" si="1"/>
        <v xml:space="preserve">  </v>
      </c>
    </row>
    <row r="48" spans="1:8" s="57" customFormat="1" ht="20.100000000000001" customHeight="1" x14ac:dyDescent="0.25">
      <c r="A48" s="394"/>
      <c r="B48" s="401" t="s">
        <v>557</v>
      </c>
      <c r="C48" s="183">
        <v>3038</v>
      </c>
      <c r="D48" s="474"/>
      <c r="E48" s="471"/>
      <c r="F48" s="558"/>
      <c r="G48" s="474"/>
      <c r="H48" s="405" t="str">
        <f t="shared" si="1"/>
        <v xml:space="preserve">  </v>
      </c>
    </row>
    <row r="49" spans="1:8" s="57" customFormat="1" ht="20.100000000000001" customHeight="1" x14ac:dyDescent="0.25">
      <c r="A49" s="394"/>
      <c r="B49" s="401" t="s">
        <v>550</v>
      </c>
      <c r="C49" s="183">
        <v>3039</v>
      </c>
      <c r="D49" s="474"/>
      <c r="E49" s="471"/>
      <c r="F49" s="558"/>
      <c r="G49" s="474"/>
      <c r="H49" s="405" t="str">
        <f t="shared" si="1"/>
        <v xml:space="preserve">  </v>
      </c>
    </row>
    <row r="50" spans="1:8" s="57" customFormat="1" ht="20.100000000000001" customHeight="1" x14ac:dyDescent="0.25">
      <c r="A50" s="394"/>
      <c r="B50" s="401" t="s">
        <v>551</v>
      </c>
      <c r="C50" s="183">
        <v>3040</v>
      </c>
      <c r="D50" s="474"/>
      <c r="E50" s="471"/>
      <c r="F50" s="558"/>
      <c r="G50" s="474"/>
      <c r="H50" s="405" t="str">
        <f t="shared" si="1"/>
        <v xml:space="preserve">  </v>
      </c>
    </row>
    <row r="51" spans="1:8" s="57" customFormat="1" ht="20.100000000000001" customHeight="1" x14ac:dyDescent="0.25">
      <c r="A51" s="394"/>
      <c r="B51" s="401" t="s">
        <v>552</v>
      </c>
      <c r="C51" s="183">
        <v>3041</v>
      </c>
      <c r="D51" s="474"/>
      <c r="E51" s="471"/>
      <c r="F51" s="560"/>
      <c r="G51" s="474"/>
      <c r="H51" s="405" t="str">
        <f t="shared" si="1"/>
        <v xml:space="preserve">  </v>
      </c>
    </row>
    <row r="52" spans="1:8" s="57" customFormat="1" ht="20.100000000000001" customHeight="1" x14ac:dyDescent="0.25">
      <c r="A52" s="394"/>
      <c r="B52" s="401" t="s">
        <v>553</v>
      </c>
      <c r="C52" s="183">
        <v>3042</v>
      </c>
      <c r="D52" s="474"/>
      <c r="E52" s="471"/>
      <c r="F52" s="558"/>
      <c r="G52" s="474"/>
      <c r="H52" s="405" t="str">
        <f t="shared" si="1"/>
        <v xml:space="preserve">  </v>
      </c>
    </row>
    <row r="53" spans="1:8" s="57" customFormat="1" ht="20.100000000000001" customHeight="1" x14ac:dyDescent="0.25">
      <c r="A53" s="394"/>
      <c r="B53" s="401" t="s">
        <v>558</v>
      </c>
      <c r="C53" s="183">
        <v>3043</v>
      </c>
      <c r="D53" s="474"/>
      <c r="E53" s="471"/>
      <c r="F53" s="558"/>
      <c r="G53" s="474"/>
      <c r="H53" s="405" t="str">
        <f t="shared" si="1"/>
        <v xml:space="preserve">  </v>
      </c>
    </row>
    <row r="54" spans="1:8" s="57" customFormat="1" ht="20.100000000000001" customHeight="1" x14ac:dyDescent="0.25">
      <c r="A54" s="394"/>
      <c r="B54" s="401" t="s">
        <v>559</v>
      </c>
      <c r="C54" s="183">
        <v>3044</v>
      </c>
      <c r="D54" s="474"/>
      <c r="E54" s="471"/>
      <c r="F54" s="558"/>
      <c r="G54" s="474"/>
      <c r="H54" s="405" t="str">
        <f t="shared" si="1"/>
        <v xml:space="preserve">  </v>
      </c>
    </row>
    <row r="55" spans="1:8" s="57" customFormat="1" ht="20.100000000000001" customHeight="1" x14ac:dyDescent="0.25">
      <c r="A55" s="394"/>
      <c r="B55" s="401" t="s">
        <v>560</v>
      </c>
      <c r="C55" s="183">
        <v>3045</v>
      </c>
      <c r="D55" s="474"/>
      <c r="E55" s="471"/>
      <c r="F55" s="558"/>
      <c r="G55" s="474"/>
      <c r="H55" s="405" t="str">
        <f t="shared" si="1"/>
        <v xml:space="preserve">  </v>
      </c>
    </row>
    <row r="56" spans="1:8" s="57" customFormat="1" ht="20.100000000000001" customHeight="1" x14ac:dyDescent="0.25">
      <c r="A56" s="394"/>
      <c r="B56" s="401" t="s">
        <v>561</v>
      </c>
      <c r="C56" s="183">
        <v>3046</v>
      </c>
      <c r="D56" s="474">
        <f>D39-D47</f>
        <v>0</v>
      </c>
      <c r="E56" s="471"/>
      <c r="F56" s="558"/>
      <c r="G56" s="474"/>
      <c r="H56" s="405" t="str">
        <f t="shared" si="1"/>
        <v xml:space="preserve">  </v>
      </c>
    </row>
    <row r="57" spans="1:8" s="57" customFormat="1" ht="20.100000000000001" customHeight="1" x14ac:dyDescent="0.25">
      <c r="A57" s="394"/>
      <c r="B57" s="401" t="s">
        <v>562</v>
      </c>
      <c r="C57" s="183">
        <v>3047</v>
      </c>
      <c r="D57" s="474">
        <f>D47-D39</f>
        <v>0</v>
      </c>
      <c r="E57" s="471"/>
      <c r="F57" s="558"/>
      <c r="G57" s="474"/>
      <c r="H57" s="405" t="str">
        <f t="shared" si="1"/>
        <v xml:space="preserve">  </v>
      </c>
    </row>
    <row r="58" spans="1:8" s="57" customFormat="1" ht="20.100000000000001" customHeight="1" x14ac:dyDescent="0.25">
      <c r="A58" s="394"/>
      <c r="B58" s="402" t="s">
        <v>569</v>
      </c>
      <c r="C58" s="183">
        <v>3048</v>
      </c>
      <c r="D58" s="474">
        <f>D9+D26+D39</f>
        <v>317145</v>
      </c>
      <c r="E58" s="471">
        <f t="shared" ref="E58" si="5">E9+E26+E39</f>
        <v>251700</v>
      </c>
      <c r="F58" s="558">
        <f>F9+F26+F39</f>
        <v>113200</v>
      </c>
      <c r="G58" s="474">
        <f t="shared" ref="G58" si="6">G9+G26+G39</f>
        <v>143475</v>
      </c>
      <c r="H58" s="405">
        <f t="shared" si="1"/>
        <v>1.267446996466431</v>
      </c>
    </row>
    <row r="59" spans="1:8" s="57" customFormat="1" ht="20.100000000000001" customHeight="1" x14ac:dyDescent="0.25">
      <c r="A59" s="394"/>
      <c r="B59" s="402" t="s">
        <v>570</v>
      </c>
      <c r="C59" s="183">
        <v>3049</v>
      </c>
      <c r="D59" s="474">
        <f>D14+D32+D47</f>
        <v>294919</v>
      </c>
      <c r="E59" s="471">
        <f t="shared" ref="E59" si="7">E14+E32+E47</f>
        <v>304136</v>
      </c>
      <c r="F59" s="558">
        <f>F14+F32+F47</f>
        <v>135286</v>
      </c>
      <c r="G59" s="474">
        <f t="shared" ref="G59" si="8">G14+G32+G47</f>
        <v>189622</v>
      </c>
      <c r="H59" s="405">
        <f t="shared" si="1"/>
        <v>1.4016380113241578</v>
      </c>
    </row>
    <row r="60" spans="1:8" s="57" customFormat="1" ht="20.100000000000001" customHeight="1" x14ac:dyDescent="0.25">
      <c r="A60" s="394"/>
      <c r="B60" s="400" t="s">
        <v>571</v>
      </c>
      <c r="C60" s="182">
        <v>3050</v>
      </c>
      <c r="D60" s="552">
        <f>D58-D59</f>
        <v>22226</v>
      </c>
      <c r="E60" s="552"/>
      <c r="F60" s="563"/>
      <c r="G60" s="552"/>
      <c r="H60" s="355" t="str">
        <f t="shared" si="1"/>
        <v xml:space="preserve">  </v>
      </c>
    </row>
    <row r="61" spans="1:8" s="57" customFormat="1" ht="20.100000000000001" customHeight="1" x14ac:dyDescent="0.25">
      <c r="A61" s="394"/>
      <c r="B61" s="400" t="s">
        <v>572</v>
      </c>
      <c r="C61" s="182">
        <v>3051</v>
      </c>
      <c r="D61" s="552"/>
      <c r="E61" s="472">
        <f t="shared" ref="E61" si="9">E59-E58</f>
        <v>52436</v>
      </c>
      <c r="F61" s="559">
        <f>F59-F58</f>
        <v>22086</v>
      </c>
      <c r="G61" s="472">
        <f>G59-G58</f>
        <v>46147</v>
      </c>
      <c r="H61" s="355">
        <f t="shared" si="1"/>
        <v>2.0894231639952912</v>
      </c>
    </row>
    <row r="62" spans="1:8" s="57" customFormat="1" ht="20.100000000000001" customHeight="1" x14ac:dyDescent="0.25">
      <c r="A62" s="394"/>
      <c r="B62" s="400" t="s">
        <v>563</v>
      </c>
      <c r="C62" s="182">
        <v>3052</v>
      </c>
      <c r="D62" s="552">
        <v>63860</v>
      </c>
      <c r="E62" s="472">
        <v>86086</v>
      </c>
      <c r="F62" s="559">
        <v>86086</v>
      </c>
      <c r="G62" s="552">
        <v>86086</v>
      </c>
      <c r="H62" s="355">
        <f t="shared" si="1"/>
        <v>1</v>
      </c>
    </row>
    <row r="63" spans="1:8" s="57" customFormat="1" ht="24" customHeight="1" x14ac:dyDescent="0.25">
      <c r="A63" s="394"/>
      <c r="B63" s="402" t="s">
        <v>564</v>
      </c>
      <c r="C63" s="183">
        <v>3053</v>
      </c>
      <c r="D63" s="474"/>
      <c r="E63" s="471"/>
      <c r="F63" s="558"/>
      <c r="G63" s="474"/>
      <c r="H63" s="405" t="str">
        <f t="shared" si="1"/>
        <v xml:space="preserve">  </v>
      </c>
    </row>
    <row r="64" spans="1:8" s="57" customFormat="1" ht="24" customHeight="1" x14ac:dyDescent="0.25">
      <c r="A64" s="394"/>
      <c r="B64" s="402" t="s">
        <v>565</v>
      </c>
      <c r="C64" s="183">
        <v>3054</v>
      </c>
      <c r="D64" s="474"/>
      <c r="E64" s="471"/>
      <c r="F64" s="558"/>
      <c r="G64" s="474"/>
      <c r="H64" s="405" t="str">
        <f t="shared" si="1"/>
        <v xml:space="preserve">  </v>
      </c>
    </row>
    <row r="65" spans="2:10" s="57" customFormat="1" ht="20.100000000000001" customHeight="1" x14ac:dyDescent="0.25">
      <c r="B65" s="403" t="s">
        <v>566</v>
      </c>
      <c r="C65" s="646">
        <v>3055</v>
      </c>
      <c r="D65" s="640">
        <f>D60-D61+D62+D63-D64</f>
        <v>86086</v>
      </c>
      <c r="E65" s="648">
        <f t="shared" ref="E65" si="10">E60-E61+E62+E63-E64</f>
        <v>33650</v>
      </c>
      <c r="F65" s="650">
        <f>F60-F61+F62+F63-F64</f>
        <v>64000</v>
      </c>
      <c r="G65" s="640">
        <f t="shared" ref="G65" si="11">G60-G61+G62+G63-G64</f>
        <v>39939</v>
      </c>
      <c r="H65" s="575">
        <f>IFERROR(G65/F65,"  ")</f>
        <v>0.624046875</v>
      </c>
      <c r="J65" s="554"/>
    </row>
    <row r="66" spans="2:10" s="57" customFormat="1" ht="13.5" customHeight="1" thickBot="1" x14ac:dyDescent="0.3">
      <c r="B66" s="404" t="s">
        <v>567</v>
      </c>
      <c r="C66" s="647"/>
      <c r="D66" s="641"/>
      <c r="E66" s="649"/>
      <c r="F66" s="651"/>
      <c r="G66" s="641"/>
      <c r="H66" s="639" t="str">
        <f t="shared" si="1"/>
        <v xml:space="preserve">  </v>
      </c>
    </row>
    <row r="67" spans="2:10" x14ac:dyDescent="0.25">
      <c r="B67" s="184"/>
      <c r="H67" s="186" t="str">
        <f t="shared" ref="H67:H73" si="12">IFERROR(G67/F67,"  ")</f>
        <v xml:space="preserve">  </v>
      </c>
    </row>
    <row r="68" spans="2:10" x14ac:dyDescent="0.25">
      <c r="B68" s="151" t="s">
        <v>578</v>
      </c>
      <c r="G68" s="599" t="s">
        <v>793</v>
      </c>
      <c r="H68" s="599"/>
      <c r="I68" s="16"/>
    </row>
    <row r="69" spans="2:10" x14ac:dyDescent="0.25">
      <c r="G69" s="599" t="s">
        <v>794</v>
      </c>
      <c r="H69" s="599"/>
    </row>
    <row r="70" spans="2:10" x14ac:dyDescent="0.25">
      <c r="G70" s="599"/>
      <c r="H70" s="599"/>
    </row>
    <row r="71" spans="2:10" x14ac:dyDescent="0.25">
      <c r="G71" s="599"/>
      <c r="H71" s="599"/>
    </row>
    <row r="72" spans="2:10" x14ac:dyDescent="0.25">
      <c r="H72" s="186" t="str">
        <f t="shared" si="12"/>
        <v xml:space="preserve">  </v>
      </c>
    </row>
    <row r="73" spans="2:10" x14ac:dyDescent="0.25">
      <c r="H73" s="186" t="str">
        <f t="shared" si="12"/>
        <v xml:space="preserve">  </v>
      </c>
    </row>
    <row r="74" spans="2:10" x14ac:dyDescent="0.25">
      <c r="H74" s="186" t="str">
        <f t="shared" ref="H74:H137" si="13">IFERROR(G74/F74,"  ")</f>
        <v xml:space="preserve">  </v>
      </c>
    </row>
    <row r="75" spans="2:10" x14ac:dyDescent="0.25">
      <c r="H75" s="186" t="str">
        <f t="shared" si="13"/>
        <v xml:space="preserve">  </v>
      </c>
    </row>
    <row r="76" spans="2:10" x14ac:dyDescent="0.25">
      <c r="H76" s="186" t="str">
        <f t="shared" si="13"/>
        <v xml:space="preserve">  </v>
      </c>
    </row>
    <row r="77" spans="2:10" x14ac:dyDescent="0.25">
      <c r="H77" s="186" t="str">
        <f t="shared" si="13"/>
        <v xml:space="preserve">  </v>
      </c>
    </row>
    <row r="78" spans="2:10" x14ac:dyDescent="0.25">
      <c r="H78" s="633" t="str">
        <f t="shared" si="13"/>
        <v xml:space="preserve">  </v>
      </c>
    </row>
    <row r="79" spans="2:10" x14ac:dyDescent="0.25">
      <c r="H79" s="633" t="str">
        <f t="shared" si="13"/>
        <v xml:space="preserve">  </v>
      </c>
    </row>
    <row r="80" spans="2:10" x14ac:dyDescent="0.25">
      <c r="H80" s="186" t="str">
        <f t="shared" si="13"/>
        <v xml:space="preserve">  </v>
      </c>
    </row>
    <row r="81" spans="8:8" x14ac:dyDescent="0.25">
      <c r="H81" s="186" t="str">
        <f t="shared" si="13"/>
        <v xml:space="preserve">  </v>
      </c>
    </row>
    <row r="82" spans="8:8" x14ac:dyDescent="0.25">
      <c r="H82" s="186" t="str">
        <f t="shared" si="13"/>
        <v xml:space="preserve">  </v>
      </c>
    </row>
    <row r="83" spans="8:8" x14ac:dyDescent="0.25">
      <c r="H83" s="186" t="str">
        <f t="shared" si="13"/>
        <v xml:space="preserve">  </v>
      </c>
    </row>
    <row r="84" spans="8:8" x14ac:dyDescent="0.25">
      <c r="H84" s="186" t="str">
        <f t="shared" si="13"/>
        <v xml:space="preserve">  </v>
      </c>
    </row>
    <row r="85" spans="8:8" x14ac:dyDescent="0.25">
      <c r="H85" s="186" t="str">
        <f t="shared" si="13"/>
        <v xml:space="preserve">  </v>
      </c>
    </row>
    <row r="86" spans="8:8" x14ac:dyDescent="0.25">
      <c r="H86" s="186" t="str">
        <f t="shared" si="13"/>
        <v xml:space="preserve">  </v>
      </c>
    </row>
    <row r="87" spans="8:8" x14ac:dyDescent="0.25">
      <c r="H87" s="186" t="str">
        <f t="shared" si="13"/>
        <v xml:space="preserve">  </v>
      </c>
    </row>
    <row r="88" spans="8:8" x14ac:dyDescent="0.25">
      <c r="H88" s="186" t="str">
        <f t="shared" si="13"/>
        <v xml:space="preserve">  </v>
      </c>
    </row>
    <row r="89" spans="8:8" x14ac:dyDescent="0.25">
      <c r="H89" s="186" t="str">
        <f t="shared" si="13"/>
        <v xml:space="preserve">  </v>
      </c>
    </row>
    <row r="90" spans="8:8" x14ac:dyDescent="0.25">
      <c r="H90" s="186" t="str">
        <f t="shared" si="13"/>
        <v xml:space="preserve">  </v>
      </c>
    </row>
    <row r="91" spans="8:8" x14ac:dyDescent="0.25">
      <c r="H91" s="186" t="str">
        <f t="shared" si="13"/>
        <v xml:space="preserve">  </v>
      </c>
    </row>
    <row r="92" spans="8:8" x14ac:dyDescent="0.25">
      <c r="H92" s="186" t="str">
        <f t="shared" si="13"/>
        <v xml:space="preserve">  </v>
      </c>
    </row>
    <row r="93" spans="8:8" x14ac:dyDescent="0.25">
      <c r="H93" s="633" t="str">
        <f t="shared" si="13"/>
        <v xml:space="preserve">  </v>
      </c>
    </row>
    <row r="94" spans="8:8" x14ac:dyDescent="0.25">
      <c r="H94" s="633" t="str">
        <f t="shared" si="13"/>
        <v xml:space="preserve">  </v>
      </c>
    </row>
    <row r="95" spans="8:8" x14ac:dyDescent="0.25">
      <c r="H95" s="633" t="str">
        <f t="shared" si="13"/>
        <v xml:space="preserve">  </v>
      </c>
    </row>
    <row r="96" spans="8:8" x14ac:dyDescent="0.25">
      <c r="H96" s="633" t="str">
        <f t="shared" si="13"/>
        <v xml:space="preserve">  </v>
      </c>
    </row>
    <row r="97" spans="8:8" x14ac:dyDescent="0.25">
      <c r="H97" s="186" t="str">
        <f t="shared" si="13"/>
        <v xml:space="preserve">  </v>
      </c>
    </row>
    <row r="98" spans="8:8" x14ac:dyDescent="0.25">
      <c r="H98" s="186" t="str">
        <f t="shared" si="13"/>
        <v xml:space="preserve">  </v>
      </c>
    </row>
    <row r="99" spans="8:8" x14ac:dyDescent="0.25">
      <c r="H99" s="186" t="str">
        <f t="shared" si="13"/>
        <v xml:space="preserve">  </v>
      </c>
    </row>
    <row r="100" spans="8:8" x14ac:dyDescent="0.25">
      <c r="H100" s="633" t="str">
        <f t="shared" si="13"/>
        <v xml:space="preserve">  </v>
      </c>
    </row>
    <row r="101" spans="8:8" x14ac:dyDescent="0.25">
      <c r="H101" s="633" t="str">
        <f t="shared" si="13"/>
        <v xml:space="preserve">  </v>
      </c>
    </row>
    <row r="102" spans="8:8" x14ac:dyDescent="0.25">
      <c r="H102" s="186" t="str">
        <f t="shared" si="13"/>
        <v xml:space="preserve">  </v>
      </c>
    </row>
    <row r="103" spans="8:8" x14ac:dyDescent="0.25">
      <c r="H103" s="186" t="str">
        <f t="shared" si="13"/>
        <v xml:space="preserve">  </v>
      </c>
    </row>
    <row r="104" spans="8:8" x14ac:dyDescent="0.25">
      <c r="H104" s="186" t="str">
        <f t="shared" si="13"/>
        <v xml:space="preserve">  </v>
      </c>
    </row>
    <row r="105" spans="8:8" x14ac:dyDescent="0.25">
      <c r="H105" s="186" t="str">
        <f t="shared" si="13"/>
        <v xml:space="preserve">  </v>
      </c>
    </row>
    <row r="106" spans="8:8" x14ac:dyDescent="0.25">
      <c r="H106" s="186" t="str">
        <f t="shared" si="13"/>
        <v xml:space="preserve">  </v>
      </c>
    </row>
    <row r="107" spans="8:8" x14ac:dyDescent="0.25">
      <c r="H107" s="186" t="str">
        <f t="shared" si="13"/>
        <v xml:space="preserve">  </v>
      </c>
    </row>
    <row r="108" spans="8:8" x14ac:dyDescent="0.25">
      <c r="H108" s="186" t="str">
        <f t="shared" si="13"/>
        <v xml:space="preserve">  </v>
      </c>
    </row>
    <row r="109" spans="8:8" x14ac:dyDescent="0.25">
      <c r="H109" s="186" t="str">
        <f t="shared" si="13"/>
        <v xml:space="preserve">  </v>
      </c>
    </row>
    <row r="110" spans="8:8" x14ac:dyDescent="0.25">
      <c r="H110" s="186" t="str">
        <f t="shared" si="13"/>
        <v xml:space="preserve">  </v>
      </c>
    </row>
    <row r="111" spans="8:8" x14ac:dyDescent="0.25">
      <c r="H111" s="186" t="str">
        <f t="shared" si="13"/>
        <v xml:space="preserve">  </v>
      </c>
    </row>
    <row r="112" spans="8:8" x14ac:dyDescent="0.25">
      <c r="H112" s="633" t="str">
        <f t="shared" si="13"/>
        <v xml:space="preserve">  </v>
      </c>
    </row>
    <row r="113" spans="8:8" x14ac:dyDescent="0.25">
      <c r="H113" s="633" t="str">
        <f t="shared" si="13"/>
        <v xml:space="preserve">  </v>
      </c>
    </row>
    <row r="114" spans="8:8" x14ac:dyDescent="0.25">
      <c r="H114" s="186" t="str">
        <f t="shared" si="13"/>
        <v xml:space="preserve">  </v>
      </c>
    </row>
    <row r="115" spans="8:8" x14ac:dyDescent="0.25">
      <c r="H115" s="633" t="str">
        <f t="shared" si="13"/>
        <v xml:space="preserve">  </v>
      </c>
    </row>
    <row r="116" spans="8:8" x14ac:dyDescent="0.25">
      <c r="H116" s="633" t="str">
        <f t="shared" si="13"/>
        <v xml:space="preserve">  </v>
      </c>
    </row>
    <row r="117" spans="8:8" x14ac:dyDescent="0.25">
      <c r="H117" s="186" t="str">
        <f t="shared" si="13"/>
        <v xml:space="preserve">  </v>
      </c>
    </row>
    <row r="118" spans="8:8" x14ac:dyDescent="0.25">
      <c r="H118" s="186" t="str">
        <f t="shared" si="13"/>
        <v xml:space="preserve">  </v>
      </c>
    </row>
    <row r="119" spans="8:8" x14ac:dyDescent="0.25">
      <c r="H119" s="186" t="str">
        <f t="shared" si="13"/>
        <v xml:space="preserve">  </v>
      </c>
    </row>
    <row r="120" spans="8:8" x14ac:dyDescent="0.25">
      <c r="H120" s="186" t="str">
        <f t="shared" si="13"/>
        <v xml:space="preserve">  </v>
      </c>
    </row>
    <row r="121" spans="8:8" x14ac:dyDescent="0.25">
      <c r="H121" s="186" t="str">
        <f t="shared" si="13"/>
        <v xml:space="preserve">  </v>
      </c>
    </row>
    <row r="122" spans="8:8" x14ac:dyDescent="0.25">
      <c r="H122" s="186" t="str">
        <f t="shared" si="13"/>
        <v xml:space="preserve">  </v>
      </c>
    </row>
    <row r="123" spans="8:8" x14ac:dyDescent="0.25">
      <c r="H123" s="186" t="str">
        <f t="shared" si="13"/>
        <v xml:space="preserve">  </v>
      </c>
    </row>
    <row r="124" spans="8:8" x14ac:dyDescent="0.25">
      <c r="H124" s="186" t="str">
        <f t="shared" si="13"/>
        <v xml:space="preserve">  </v>
      </c>
    </row>
    <row r="125" spans="8:8" x14ac:dyDescent="0.25">
      <c r="H125" s="633" t="str">
        <f t="shared" si="13"/>
        <v xml:space="preserve">  </v>
      </c>
    </row>
    <row r="126" spans="8:8" x14ac:dyDescent="0.25">
      <c r="H126" s="633" t="str">
        <f t="shared" si="13"/>
        <v xml:space="preserve">  </v>
      </c>
    </row>
    <row r="127" spans="8:8" x14ac:dyDescent="0.25">
      <c r="H127" s="186" t="str">
        <f t="shared" si="13"/>
        <v xml:space="preserve">  </v>
      </c>
    </row>
    <row r="128" spans="8:8" x14ac:dyDescent="0.25">
      <c r="H128" s="186" t="str">
        <f t="shared" si="13"/>
        <v xml:space="preserve">  </v>
      </c>
    </row>
    <row r="129" spans="8:8" x14ac:dyDescent="0.25">
      <c r="H129" s="186" t="str">
        <f t="shared" si="13"/>
        <v xml:space="preserve">  </v>
      </c>
    </row>
    <row r="130" spans="8:8" x14ac:dyDescent="0.25">
      <c r="H130" s="186" t="str">
        <f t="shared" si="13"/>
        <v xml:space="preserve">  </v>
      </c>
    </row>
    <row r="131" spans="8:8" x14ac:dyDescent="0.25">
      <c r="H131" s="186" t="str">
        <f t="shared" si="13"/>
        <v xml:space="preserve">  </v>
      </c>
    </row>
    <row r="132" spans="8:8" x14ac:dyDescent="0.25">
      <c r="H132" s="186" t="str">
        <f t="shared" si="13"/>
        <v xml:space="preserve">  </v>
      </c>
    </row>
    <row r="133" spans="8:8" x14ac:dyDescent="0.25">
      <c r="H133" s="634" t="str">
        <f t="shared" si="13"/>
        <v xml:space="preserve">  </v>
      </c>
    </row>
    <row r="134" spans="8:8" x14ac:dyDescent="0.25">
      <c r="H134" s="634" t="str">
        <f t="shared" si="13"/>
        <v xml:space="preserve">  </v>
      </c>
    </row>
    <row r="135" spans="8:8" x14ac:dyDescent="0.25">
      <c r="H135" s="186" t="str">
        <f t="shared" si="13"/>
        <v xml:space="preserve">  </v>
      </c>
    </row>
    <row r="136" spans="8:8" x14ac:dyDescent="0.25">
      <c r="H136" s="186" t="str">
        <f t="shared" si="13"/>
        <v xml:space="preserve">  </v>
      </c>
    </row>
    <row r="137" spans="8:8" x14ac:dyDescent="0.25">
      <c r="H137" s="186" t="str">
        <f t="shared" si="13"/>
        <v xml:space="preserve">  </v>
      </c>
    </row>
    <row r="138" spans="8:8" x14ac:dyDescent="0.25">
      <c r="H138" s="186" t="str">
        <f t="shared" ref="H138:H144" si="14">IFERROR(G138/F138,"  ")</f>
        <v xml:space="preserve">  </v>
      </c>
    </row>
    <row r="139" spans="8:8" x14ac:dyDescent="0.25">
      <c r="H139" s="186" t="str">
        <f t="shared" si="14"/>
        <v xml:space="preserve">  </v>
      </c>
    </row>
    <row r="140" spans="8:8" x14ac:dyDescent="0.25">
      <c r="H140" s="633" t="str">
        <f t="shared" si="14"/>
        <v xml:space="preserve">  </v>
      </c>
    </row>
    <row r="141" spans="8:8" x14ac:dyDescent="0.25">
      <c r="H141" s="633" t="str">
        <f t="shared" si="14"/>
        <v xml:space="preserve">  </v>
      </c>
    </row>
    <row r="142" spans="8:8" x14ac:dyDescent="0.25">
      <c r="H142" s="633" t="str">
        <f t="shared" si="14"/>
        <v xml:space="preserve">  </v>
      </c>
    </row>
    <row r="143" spans="8:8" x14ac:dyDescent="0.25">
      <c r="H143" s="633" t="str">
        <f t="shared" si="14"/>
        <v xml:space="preserve">  </v>
      </c>
    </row>
    <row r="144" spans="8:8" x14ac:dyDescent="0.25">
      <c r="H144" s="186" t="str">
        <f t="shared" si="14"/>
        <v xml:space="preserve">  </v>
      </c>
    </row>
    <row r="145" spans="8:8" x14ac:dyDescent="0.25">
      <c r="H145" s="153"/>
    </row>
    <row r="146" spans="8:8" x14ac:dyDescent="0.25">
      <c r="H146" s="153"/>
    </row>
    <row r="147" spans="8:8" x14ac:dyDescent="0.25">
      <c r="H147" s="153"/>
    </row>
    <row r="148" spans="8:8" x14ac:dyDescent="0.25">
      <c r="H148" s="153"/>
    </row>
    <row r="149" spans="8:8" x14ac:dyDescent="0.25">
      <c r="H149" s="153"/>
    </row>
    <row r="150" spans="8:8" x14ac:dyDescent="0.25">
      <c r="H150" s="153"/>
    </row>
    <row r="151" spans="8:8" x14ac:dyDescent="0.25">
      <c r="H151" s="153"/>
    </row>
    <row r="152" spans="8:8" x14ac:dyDescent="0.25">
      <c r="H152" s="153"/>
    </row>
    <row r="153" spans="8:8" x14ac:dyDescent="0.25">
      <c r="H153" s="153"/>
    </row>
  </sheetData>
  <mergeCells count="28">
    <mergeCell ref="G69:H69"/>
    <mergeCell ref="G70:H70"/>
    <mergeCell ref="G71:H71"/>
    <mergeCell ref="B2:H2"/>
    <mergeCell ref="B3:H3"/>
    <mergeCell ref="C65:C66"/>
    <mergeCell ref="D65:D66"/>
    <mergeCell ref="E65:E66"/>
    <mergeCell ref="F65:F66"/>
    <mergeCell ref="B5:B6"/>
    <mergeCell ref="C5:C6"/>
    <mergeCell ref="G68:H68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97"/>
  <sheetViews>
    <sheetView showGridLines="0" zoomScale="75" zoomScaleNormal="75" workbookViewId="0">
      <selection activeCell="K15" sqref="K15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5.140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38" t="s">
        <v>209</v>
      </c>
    </row>
    <row r="2" spans="2:24" ht="20.25" x14ac:dyDescent="0.3">
      <c r="B2" s="657" t="s">
        <v>37</v>
      </c>
      <c r="C2" s="657"/>
      <c r="D2" s="657"/>
      <c r="E2" s="657"/>
      <c r="F2" s="657"/>
      <c r="G2" s="657"/>
      <c r="H2" s="657"/>
      <c r="I2" s="1"/>
    </row>
    <row r="3" spans="2:24" ht="19.5" thickBot="1" x14ac:dyDescent="0.35">
      <c r="C3" s="1"/>
      <c r="D3" s="30"/>
      <c r="E3" s="1"/>
      <c r="F3" s="1"/>
      <c r="G3" s="1"/>
      <c r="H3" s="70" t="s">
        <v>3</v>
      </c>
      <c r="I3" s="1"/>
    </row>
    <row r="4" spans="2:24" ht="36.75" customHeight="1" x14ac:dyDescent="0.25">
      <c r="B4" s="658" t="s">
        <v>4</v>
      </c>
      <c r="C4" s="660" t="s">
        <v>6</v>
      </c>
      <c r="D4" s="662" t="s">
        <v>772</v>
      </c>
      <c r="E4" s="664" t="s">
        <v>784</v>
      </c>
      <c r="F4" s="666" t="s">
        <v>826</v>
      </c>
      <c r="G4" s="667"/>
      <c r="H4" s="668" t="s">
        <v>827</v>
      </c>
      <c r="I4" s="654"/>
      <c r="J4" s="655"/>
      <c r="K4" s="654"/>
      <c r="L4" s="655"/>
      <c r="M4" s="654"/>
      <c r="N4" s="655"/>
      <c r="O4" s="654"/>
      <c r="P4" s="655"/>
      <c r="Q4" s="654"/>
      <c r="R4" s="655"/>
      <c r="S4" s="655"/>
      <c r="T4" s="655"/>
      <c r="U4" s="3"/>
      <c r="V4" s="3"/>
      <c r="W4" s="3"/>
      <c r="X4" s="3"/>
    </row>
    <row r="5" spans="2:24" ht="30.75" customHeight="1" thickBot="1" x14ac:dyDescent="0.3">
      <c r="B5" s="659"/>
      <c r="C5" s="661"/>
      <c r="D5" s="663"/>
      <c r="E5" s="665"/>
      <c r="F5" s="475" t="s">
        <v>0</v>
      </c>
      <c r="G5" s="476" t="s">
        <v>46</v>
      </c>
      <c r="H5" s="669"/>
      <c r="I5" s="654"/>
      <c r="J5" s="654"/>
      <c r="K5" s="654"/>
      <c r="L5" s="654"/>
      <c r="M5" s="654"/>
      <c r="N5" s="654"/>
      <c r="O5" s="654"/>
      <c r="P5" s="655"/>
      <c r="Q5" s="654"/>
      <c r="R5" s="655"/>
      <c r="S5" s="655"/>
      <c r="T5" s="655"/>
      <c r="U5" s="3"/>
      <c r="V5" s="3"/>
      <c r="W5" s="3"/>
      <c r="X5" s="3"/>
    </row>
    <row r="6" spans="2:24" s="35" customFormat="1" ht="35.25" customHeight="1" x14ac:dyDescent="0.3">
      <c r="B6" s="477" t="s">
        <v>53</v>
      </c>
      <c r="C6" s="478" t="s">
        <v>80</v>
      </c>
      <c r="D6" s="479">
        <v>77000000</v>
      </c>
      <c r="E6" s="480">
        <v>86012700</v>
      </c>
      <c r="F6" s="480">
        <v>42550700</v>
      </c>
      <c r="G6" s="481">
        <v>47808023.700000003</v>
      </c>
      <c r="H6" s="482">
        <f>G6/F6*100</f>
        <v>112.35543410566689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18" t="s">
        <v>54</v>
      </c>
      <c r="C7" s="40" t="s">
        <v>118</v>
      </c>
      <c r="D7" s="483">
        <v>109110000</v>
      </c>
      <c r="E7" s="484">
        <v>122700000</v>
      </c>
      <c r="F7" s="484">
        <v>60700000</v>
      </c>
      <c r="G7" s="485">
        <v>60467005.649999999</v>
      </c>
      <c r="H7" s="486">
        <f t="shared" ref="H7:H36" si="0">G7/F7*100</f>
        <v>99.616154283360785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18" t="s">
        <v>55</v>
      </c>
      <c r="C8" s="40" t="s">
        <v>119</v>
      </c>
      <c r="D8" s="483">
        <v>127280000</v>
      </c>
      <c r="E8" s="484">
        <v>142500000</v>
      </c>
      <c r="F8" s="484">
        <v>70503051</v>
      </c>
      <c r="G8" s="485">
        <v>69660566.310000002</v>
      </c>
      <c r="H8" s="486">
        <f t="shared" si="0"/>
        <v>98.805037969207888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18" t="s">
        <v>56</v>
      </c>
      <c r="C9" s="40" t="s">
        <v>573</v>
      </c>
      <c r="D9" s="484">
        <f>D10+D11</f>
        <v>124</v>
      </c>
      <c r="E9" s="484">
        <f t="shared" ref="E9" si="1">E11+E10</f>
        <v>133</v>
      </c>
      <c r="F9" s="484">
        <f>F10+F11</f>
        <v>133</v>
      </c>
      <c r="G9" s="487">
        <f>G10+G11</f>
        <v>125</v>
      </c>
      <c r="H9" s="486">
        <f t="shared" si="0"/>
        <v>93.984962406015043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18" t="s">
        <v>123</v>
      </c>
      <c r="C10" s="119" t="s">
        <v>120</v>
      </c>
      <c r="D10" s="484">
        <v>123</v>
      </c>
      <c r="E10" s="484">
        <v>132</v>
      </c>
      <c r="F10" s="484">
        <v>132</v>
      </c>
      <c r="G10" s="487">
        <v>123</v>
      </c>
      <c r="H10" s="486">
        <f t="shared" si="0"/>
        <v>93.181818181818173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18" t="s">
        <v>122</v>
      </c>
      <c r="C11" s="119" t="s">
        <v>121</v>
      </c>
      <c r="D11" s="484">
        <v>1</v>
      </c>
      <c r="E11" s="484">
        <v>1</v>
      </c>
      <c r="F11" s="484">
        <v>1</v>
      </c>
      <c r="G11" s="487">
        <v>2</v>
      </c>
      <c r="H11" s="486">
        <f t="shared" si="0"/>
        <v>200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18" t="s">
        <v>96</v>
      </c>
      <c r="C12" s="120" t="s">
        <v>7</v>
      </c>
      <c r="D12" s="484">
        <v>350000</v>
      </c>
      <c r="E12" s="484">
        <v>490000</v>
      </c>
      <c r="F12" s="484">
        <v>200000</v>
      </c>
      <c r="G12" s="485">
        <v>258105.51</v>
      </c>
      <c r="H12" s="486">
        <f t="shared" si="0"/>
        <v>129.05275499999999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18" t="s">
        <v>97</v>
      </c>
      <c r="C13" s="120" t="s">
        <v>71</v>
      </c>
      <c r="D13" s="484">
        <v>2</v>
      </c>
      <c r="E13" s="484">
        <v>3</v>
      </c>
      <c r="F13" s="484">
        <v>3</v>
      </c>
      <c r="G13" s="488">
        <v>2</v>
      </c>
      <c r="H13" s="486">
        <f t="shared" si="0"/>
        <v>66.666666666666657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18" t="s">
        <v>98</v>
      </c>
      <c r="C14" s="120" t="s">
        <v>8</v>
      </c>
      <c r="D14" s="484"/>
      <c r="E14" s="484"/>
      <c r="F14" s="484"/>
      <c r="G14" s="489"/>
      <c r="H14" s="48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18" t="s">
        <v>99</v>
      </c>
      <c r="C15" s="120" t="s">
        <v>72</v>
      </c>
      <c r="D15" s="484"/>
      <c r="E15" s="484"/>
      <c r="F15" s="484"/>
      <c r="G15" s="488"/>
      <c r="H15" s="486"/>
      <c r="I15" s="36"/>
      <c r="J15" s="36"/>
      <c r="K15" s="564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18" t="s">
        <v>100</v>
      </c>
      <c r="C16" s="40" t="s">
        <v>9</v>
      </c>
      <c r="D16" s="484">
        <v>13000000</v>
      </c>
      <c r="E16" s="484">
        <v>13000000</v>
      </c>
      <c r="F16" s="484">
        <v>6500000</v>
      </c>
      <c r="G16" s="485">
        <v>8480851.2200000007</v>
      </c>
      <c r="H16" s="486">
        <f t="shared" si="0"/>
        <v>130.47463415384618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18" t="s">
        <v>101</v>
      </c>
      <c r="C17" s="40" t="s">
        <v>73</v>
      </c>
      <c r="D17" s="484">
        <v>15</v>
      </c>
      <c r="E17" s="484">
        <v>15</v>
      </c>
      <c r="F17" s="484">
        <v>15</v>
      </c>
      <c r="G17" s="487">
        <v>13</v>
      </c>
      <c r="H17" s="486">
        <f t="shared" si="0"/>
        <v>86.666666666666671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18" t="s">
        <v>102</v>
      </c>
      <c r="C18" s="40" t="s">
        <v>10</v>
      </c>
      <c r="D18" s="484"/>
      <c r="E18" s="484"/>
      <c r="F18" s="484"/>
      <c r="G18" s="489"/>
      <c r="H18" s="48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18" t="s">
        <v>103</v>
      </c>
      <c r="C19" s="120" t="s">
        <v>74</v>
      </c>
      <c r="D19" s="484"/>
      <c r="E19" s="484"/>
      <c r="F19" s="484"/>
      <c r="G19" s="488"/>
      <c r="H19" s="48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18" t="s">
        <v>104</v>
      </c>
      <c r="C20" s="40" t="s">
        <v>82</v>
      </c>
      <c r="D20" s="484"/>
      <c r="E20" s="484"/>
      <c r="F20" s="484"/>
      <c r="G20" s="489"/>
      <c r="H20" s="48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18" t="s">
        <v>63</v>
      </c>
      <c r="C21" s="40" t="s">
        <v>81</v>
      </c>
      <c r="D21" s="484"/>
      <c r="E21" s="484"/>
      <c r="F21" s="484"/>
      <c r="G21" s="489"/>
      <c r="H21" s="48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18" t="s">
        <v>105</v>
      </c>
      <c r="C22" s="40" t="s">
        <v>75</v>
      </c>
      <c r="D22" s="549"/>
      <c r="E22" s="549"/>
      <c r="F22" s="549"/>
      <c r="G22" s="549"/>
      <c r="H22" s="550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18" t="s">
        <v>106</v>
      </c>
      <c r="C23" s="40" t="s">
        <v>76</v>
      </c>
      <c r="D23" s="547"/>
      <c r="E23" s="547"/>
      <c r="F23" s="547"/>
      <c r="G23" s="548"/>
      <c r="H23" s="48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18" t="s">
        <v>107</v>
      </c>
      <c r="C24" s="40" t="s">
        <v>828</v>
      </c>
      <c r="D24" s="484">
        <v>1300000</v>
      </c>
      <c r="E24" s="484">
        <v>1500000</v>
      </c>
      <c r="F24" s="484">
        <v>732905</v>
      </c>
      <c r="G24" s="485">
        <v>728544</v>
      </c>
      <c r="H24" s="486">
        <f>G24/F24*100</f>
        <v>99.404970630572848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18" t="s">
        <v>108</v>
      </c>
      <c r="C25" s="40" t="s">
        <v>77</v>
      </c>
      <c r="D25" s="484">
        <v>3</v>
      </c>
      <c r="E25" s="484">
        <v>3</v>
      </c>
      <c r="F25" s="484">
        <v>3</v>
      </c>
      <c r="G25" s="488">
        <v>3</v>
      </c>
      <c r="H25" s="48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18" t="s">
        <v>109</v>
      </c>
      <c r="C26" s="40" t="s">
        <v>11</v>
      </c>
      <c r="D26" s="484">
        <v>8800000</v>
      </c>
      <c r="E26" s="484">
        <v>11000000</v>
      </c>
      <c r="F26" s="484">
        <v>5500000</v>
      </c>
      <c r="G26" s="485">
        <v>5059355.68</v>
      </c>
      <c r="H26" s="486">
        <f t="shared" si="0"/>
        <v>91.988285090909088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18" t="s">
        <v>110</v>
      </c>
      <c r="C27" s="40" t="s">
        <v>78</v>
      </c>
      <c r="D27" s="484">
        <v>45000</v>
      </c>
      <c r="E27" s="484">
        <v>70000</v>
      </c>
      <c r="F27" s="484">
        <v>20000</v>
      </c>
      <c r="G27" s="485">
        <v>13554</v>
      </c>
      <c r="H27" s="486">
        <f t="shared" si="0"/>
        <v>67.77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18" t="s">
        <v>111</v>
      </c>
      <c r="C28" s="120" t="s">
        <v>79</v>
      </c>
      <c r="D28" s="484">
        <v>40000</v>
      </c>
      <c r="E28" s="484">
        <v>55000</v>
      </c>
      <c r="F28" s="484">
        <v>20000</v>
      </c>
      <c r="G28" s="485">
        <v>10660</v>
      </c>
      <c r="H28" s="486">
        <f t="shared" si="0"/>
        <v>53.300000000000004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18" t="s">
        <v>112</v>
      </c>
      <c r="C29" s="40" t="s">
        <v>12</v>
      </c>
      <c r="D29" s="484">
        <v>300000</v>
      </c>
      <c r="E29" s="484">
        <v>600000</v>
      </c>
      <c r="F29" s="484">
        <v>100000</v>
      </c>
      <c r="G29" s="485">
        <v>52990</v>
      </c>
      <c r="H29" s="486">
        <f t="shared" si="0"/>
        <v>52.99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18" t="s">
        <v>113</v>
      </c>
      <c r="C30" s="40" t="s">
        <v>47</v>
      </c>
      <c r="D30" s="484">
        <v>7</v>
      </c>
      <c r="E30" s="484">
        <v>9</v>
      </c>
      <c r="F30" s="484">
        <v>4</v>
      </c>
      <c r="G30" s="488">
        <v>2</v>
      </c>
      <c r="H30" s="486">
        <f t="shared" si="0"/>
        <v>50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18" t="s">
        <v>64</v>
      </c>
      <c r="C31" s="40" t="s">
        <v>13</v>
      </c>
      <c r="D31" s="484">
        <v>100000</v>
      </c>
      <c r="E31" s="484">
        <v>100000</v>
      </c>
      <c r="F31" s="484">
        <v>0</v>
      </c>
      <c r="G31" s="485">
        <v>0</v>
      </c>
      <c r="H31" s="48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18" t="s">
        <v>114</v>
      </c>
      <c r="C32" s="40" t="s">
        <v>47</v>
      </c>
      <c r="D32" s="484">
        <v>13</v>
      </c>
      <c r="E32" s="484">
        <v>8</v>
      </c>
      <c r="F32" s="484">
        <v>2</v>
      </c>
      <c r="G32" s="488">
        <v>0</v>
      </c>
      <c r="H32" s="486">
        <f t="shared" si="0"/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18" t="s">
        <v>115</v>
      </c>
      <c r="C33" s="40" t="s">
        <v>14</v>
      </c>
      <c r="D33" s="484"/>
      <c r="E33" s="484"/>
      <c r="F33" s="484"/>
      <c r="G33" s="489"/>
      <c r="H33" s="48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18" t="s">
        <v>116</v>
      </c>
      <c r="C34" s="40" t="s">
        <v>15</v>
      </c>
      <c r="D34" s="484">
        <v>6300000</v>
      </c>
      <c r="E34" s="484">
        <v>6800000</v>
      </c>
      <c r="F34" s="484">
        <v>3500000</v>
      </c>
      <c r="G34" s="485">
        <v>3024632.95</v>
      </c>
      <c r="H34" s="486">
        <f t="shared" si="0"/>
        <v>86.418084285714286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18" t="s">
        <v>117</v>
      </c>
      <c r="C35" s="40" t="s">
        <v>16</v>
      </c>
      <c r="D35" s="484"/>
      <c r="E35" s="484"/>
      <c r="F35" s="484"/>
      <c r="G35" s="485"/>
      <c r="H35" s="48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18" t="s">
        <v>65</v>
      </c>
      <c r="C36" s="40" t="s">
        <v>17</v>
      </c>
      <c r="D36" s="484">
        <v>600000</v>
      </c>
      <c r="E36" s="484">
        <v>900000</v>
      </c>
      <c r="F36" s="484">
        <v>50000</v>
      </c>
      <c r="G36" s="485">
        <v>0</v>
      </c>
      <c r="H36" s="486">
        <f t="shared" si="0"/>
        <v>0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16" t="s">
        <v>269</v>
      </c>
      <c r="C37" s="117" t="s">
        <v>268</v>
      </c>
      <c r="D37" s="490">
        <v>50000</v>
      </c>
      <c r="E37" s="490">
        <v>300000</v>
      </c>
      <c r="F37" s="490">
        <v>100000</v>
      </c>
      <c r="G37" s="491">
        <v>0</v>
      </c>
      <c r="H37" s="492">
        <f t="shared" ref="H37" si="2">IFERROR(G37/F37,"  ")</f>
        <v>0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93"/>
      <c r="D38" s="42"/>
      <c r="E38" s="93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578</v>
      </c>
      <c r="D39" s="189"/>
      <c r="E39" s="113"/>
      <c r="F39" s="61"/>
      <c r="G39" s="599" t="s">
        <v>793</v>
      </c>
      <c r="H39" s="599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13" t="s">
        <v>574</v>
      </c>
      <c r="D40" s="189"/>
      <c r="E40" s="113"/>
      <c r="F40" s="61"/>
      <c r="G40" s="599" t="s">
        <v>794</v>
      </c>
      <c r="H40" s="599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670" t="s">
        <v>686</v>
      </c>
      <c r="D41" s="670"/>
      <c r="E41" s="670"/>
      <c r="F41" s="670"/>
      <c r="G41" s="599"/>
      <c r="H41" s="599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94"/>
      <c r="C42" s="5"/>
      <c r="D42" s="31"/>
      <c r="E42" s="5"/>
      <c r="F42" s="496"/>
      <c r="G42" s="599"/>
      <c r="H42" s="59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671"/>
      <c r="C43" s="671"/>
      <c r="D43" s="13"/>
      <c r="E43" s="57"/>
      <c r="F43" s="57"/>
      <c r="G43" s="57"/>
      <c r="H43" s="57"/>
      <c r="I43" s="9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92"/>
      <c r="E44" s="656"/>
      <c r="F44" s="656"/>
      <c r="G44" s="656"/>
      <c r="H44" s="656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94"/>
      <c r="C45" s="5"/>
      <c r="D45" s="31"/>
      <c r="E45" s="5"/>
      <c r="F45" s="94"/>
      <c r="G45" s="94"/>
      <c r="H45" s="9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94"/>
      <c r="C46" s="3"/>
      <c r="D46" s="32"/>
      <c r="E46" s="3"/>
      <c r="F46" s="94"/>
      <c r="G46" s="94"/>
      <c r="H46" s="9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94"/>
      <c r="C47" s="3"/>
      <c r="D47" s="32"/>
      <c r="E47" s="3"/>
      <c r="F47" s="94"/>
      <c r="G47" s="94"/>
      <c r="H47" s="9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94"/>
      <c r="C48" s="3"/>
      <c r="D48" s="32"/>
      <c r="E48" s="3"/>
      <c r="F48" s="94"/>
      <c r="G48" s="94"/>
      <c r="H48" s="9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94"/>
      <c r="C49" s="6"/>
      <c r="D49" s="33"/>
      <c r="E49" s="6"/>
      <c r="F49" s="94"/>
      <c r="G49" s="94"/>
      <c r="H49" s="9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94"/>
      <c r="C50" s="6"/>
      <c r="D50" s="33"/>
      <c r="E50" s="6"/>
      <c r="F50" s="94"/>
      <c r="G50" s="94"/>
      <c r="H50" s="9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94"/>
      <c r="C51" s="6"/>
      <c r="D51" s="33"/>
      <c r="E51" s="6"/>
      <c r="F51" s="94"/>
      <c r="G51" s="94"/>
      <c r="H51" s="9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94"/>
      <c r="C52" s="6"/>
      <c r="D52" s="33"/>
      <c r="E52" s="6"/>
      <c r="F52" s="94"/>
      <c r="G52" s="94"/>
      <c r="H52" s="9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94"/>
      <c r="C53" s="6"/>
      <c r="D53" s="33"/>
      <c r="E53" s="6"/>
      <c r="F53" s="94"/>
      <c r="G53" s="94"/>
      <c r="H53" s="9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94"/>
      <c r="C54" s="6"/>
      <c r="D54" s="33"/>
      <c r="E54" s="6"/>
      <c r="F54" s="94"/>
      <c r="G54" s="94"/>
      <c r="H54" s="9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94"/>
      <c r="C55" s="3"/>
      <c r="D55" s="32"/>
      <c r="E55" s="3"/>
      <c r="F55" s="94"/>
      <c r="G55" s="94"/>
      <c r="H55" s="9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94"/>
      <c r="C56" s="3"/>
      <c r="D56" s="32"/>
      <c r="E56" s="3"/>
      <c r="F56" s="94"/>
      <c r="G56" s="94"/>
      <c r="H56" s="9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94"/>
      <c r="C57" s="3"/>
      <c r="D57" s="32"/>
      <c r="E57" s="3"/>
      <c r="F57" s="94"/>
      <c r="G57" s="94"/>
      <c r="H57" s="9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94"/>
      <c r="C58" s="6"/>
      <c r="D58" s="33"/>
      <c r="E58" s="6"/>
      <c r="F58" s="94"/>
      <c r="G58" s="94"/>
      <c r="H58" s="9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94"/>
      <c r="C59" s="6"/>
      <c r="D59" s="33"/>
      <c r="E59" s="6"/>
      <c r="F59" s="94"/>
      <c r="G59" s="94"/>
      <c r="H59" s="9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94"/>
      <c r="C60" s="6"/>
      <c r="D60" s="33"/>
      <c r="E60" s="6"/>
      <c r="F60" s="94"/>
      <c r="G60" s="94"/>
      <c r="H60" s="9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94"/>
      <c r="C61" s="6"/>
      <c r="D61" s="33"/>
      <c r="E61" s="6"/>
      <c r="F61" s="94"/>
      <c r="G61" s="94"/>
      <c r="H61" s="9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6">
    <mergeCell ref="E44:H44"/>
    <mergeCell ref="G41:H41"/>
    <mergeCell ref="G42:H42"/>
    <mergeCell ref="B2:H2"/>
    <mergeCell ref="B4:B5"/>
    <mergeCell ref="C4:C5"/>
    <mergeCell ref="D4:D5"/>
    <mergeCell ref="E4:E5"/>
    <mergeCell ref="F4:G4"/>
    <mergeCell ref="H4:H5"/>
    <mergeCell ref="C41:F41"/>
    <mergeCell ref="B43:C43"/>
    <mergeCell ref="G39:H39"/>
    <mergeCell ref="G40:H40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Y32"/>
  <sheetViews>
    <sheetView showGridLines="0" zoomScale="75" zoomScaleNormal="75" zoomScaleSheetLayoutView="86" workbookViewId="0">
      <selection activeCell="K19" sqref="K19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38" t="s">
        <v>208</v>
      </c>
    </row>
    <row r="4" spans="2:24" ht="18.75" x14ac:dyDescent="0.3">
      <c r="B4" s="672" t="s">
        <v>38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28"/>
      <c r="N4" s="28"/>
      <c r="O4" s="28"/>
    </row>
    <row r="5" spans="2:24" ht="16.5" customHeight="1" thickBot="1" x14ac:dyDescent="0.35"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1"/>
    </row>
    <row r="6" spans="2:24" ht="25.5" customHeight="1" x14ac:dyDescent="0.25">
      <c r="B6" s="681" t="s">
        <v>4</v>
      </c>
      <c r="C6" s="681" t="s">
        <v>124</v>
      </c>
      <c r="D6" s="683" t="s">
        <v>265</v>
      </c>
      <c r="E6" s="684"/>
      <c r="F6" s="685"/>
      <c r="G6" s="683" t="s">
        <v>266</v>
      </c>
      <c r="H6" s="684"/>
      <c r="I6" s="685"/>
      <c r="J6" s="684" t="s">
        <v>212</v>
      </c>
      <c r="K6" s="684"/>
      <c r="L6" s="685"/>
      <c r="M6" s="27"/>
      <c r="N6" s="27"/>
      <c r="O6" s="654"/>
      <c r="P6" s="655"/>
      <c r="Q6" s="654"/>
      <c r="R6" s="655"/>
      <c r="S6" s="654"/>
      <c r="T6" s="655"/>
      <c r="U6" s="654"/>
      <c r="V6" s="655"/>
      <c r="W6" s="655"/>
      <c r="X6" s="655"/>
    </row>
    <row r="7" spans="2:24" ht="36.75" customHeight="1" thickBot="1" x14ac:dyDescent="0.3">
      <c r="B7" s="682"/>
      <c r="C7" s="682"/>
      <c r="D7" s="686"/>
      <c r="E7" s="687"/>
      <c r="F7" s="688"/>
      <c r="G7" s="686"/>
      <c r="H7" s="687"/>
      <c r="I7" s="688"/>
      <c r="J7" s="687"/>
      <c r="K7" s="687"/>
      <c r="L7" s="688"/>
      <c r="M7" s="26"/>
      <c r="N7" s="27"/>
      <c r="O7" s="654"/>
      <c r="P7" s="654"/>
      <c r="Q7" s="654"/>
      <c r="R7" s="654"/>
      <c r="S7" s="654"/>
      <c r="T7" s="655"/>
      <c r="U7" s="654"/>
      <c r="V7" s="655"/>
      <c r="W7" s="655"/>
      <c r="X7" s="655"/>
    </row>
    <row r="8" spans="2:24" s="35" customFormat="1" ht="36.75" customHeight="1" x14ac:dyDescent="0.3">
      <c r="B8" s="127"/>
      <c r="C8" s="195" t="s">
        <v>799</v>
      </c>
      <c r="D8" s="689">
        <v>121</v>
      </c>
      <c r="E8" s="690"/>
      <c r="F8" s="691"/>
      <c r="G8" s="689">
        <v>2</v>
      </c>
      <c r="H8" s="690"/>
      <c r="I8" s="691"/>
      <c r="J8" s="689">
        <v>17</v>
      </c>
      <c r="K8" s="690"/>
      <c r="L8" s="691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28"/>
      <c r="C9" s="196" t="s">
        <v>18</v>
      </c>
      <c r="D9" s="676"/>
      <c r="E9" s="677"/>
      <c r="F9" s="678"/>
      <c r="G9" s="680"/>
      <c r="H9" s="677"/>
      <c r="I9" s="678"/>
      <c r="J9" s="680"/>
      <c r="K9" s="677"/>
      <c r="L9" s="67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28" t="s">
        <v>53</v>
      </c>
      <c r="C10" s="197" t="s">
        <v>732</v>
      </c>
      <c r="D10" s="673">
        <v>1</v>
      </c>
      <c r="E10" s="674"/>
      <c r="F10" s="675"/>
      <c r="G10" s="679"/>
      <c r="H10" s="674"/>
      <c r="I10" s="675"/>
      <c r="J10" s="679"/>
      <c r="K10" s="674"/>
      <c r="L10" s="675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28" t="s">
        <v>54</v>
      </c>
      <c r="C11" s="197" t="s">
        <v>733</v>
      </c>
      <c r="D11" s="673">
        <v>1</v>
      </c>
      <c r="E11" s="674"/>
      <c r="F11" s="675"/>
      <c r="G11" s="679"/>
      <c r="H11" s="674"/>
      <c r="I11" s="675"/>
      <c r="J11" s="679"/>
      <c r="K11" s="674"/>
      <c r="L11" s="67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28" t="s">
        <v>55</v>
      </c>
      <c r="C12" s="197" t="s">
        <v>734</v>
      </c>
      <c r="D12" s="673"/>
      <c r="E12" s="674"/>
      <c r="F12" s="675"/>
      <c r="G12" s="679"/>
      <c r="H12" s="674"/>
      <c r="I12" s="675"/>
      <c r="J12" s="679">
        <v>4</v>
      </c>
      <c r="K12" s="674"/>
      <c r="L12" s="67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28" t="s">
        <v>56</v>
      </c>
      <c r="C13" s="197"/>
      <c r="D13" s="462"/>
      <c r="E13" s="463"/>
      <c r="F13" s="464"/>
      <c r="G13" s="465"/>
      <c r="H13" s="463"/>
      <c r="I13" s="464"/>
      <c r="J13" s="465"/>
      <c r="K13" s="463"/>
      <c r="L13" s="4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28" t="s">
        <v>267</v>
      </c>
      <c r="C14" s="197"/>
      <c r="D14" s="673"/>
      <c r="E14" s="674"/>
      <c r="F14" s="675"/>
      <c r="G14" s="679"/>
      <c r="H14" s="674"/>
      <c r="I14" s="675"/>
      <c r="J14" s="679"/>
      <c r="K14" s="674"/>
      <c r="L14" s="67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29"/>
      <c r="C15" s="198"/>
      <c r="D15" s="466"/>
      <c r="E15" s="467"/>
      <c r="F15" s="468"/>
      <c r="G15" s="466"/>
      <c r="H15" s="467"/>
      <c r="I15" s="468"/>
      <c r="J15" s="469"/>
      <c r="K15" s="467"/>
      <c r="L15" s="468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28"/>
      <c r="C16" s="196" t="s">
        <v>19</v>
      </c>
      <c r="D16" s="673"/>
      <c r="E16" s="674"/>
      <c r="F16" s="675"/>
      <c r="G16" s="679"/>
      <c r="H16" s="674"/>
      <c r="I16" s="675"/>
      <c r="J16" s="679"/>
      <c r="K16" s="674"/>
      <c r="L16" s="67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28" t="s">
        <v>53</v>
      </c>
      <c r="C17" s="199" t="s">
        <v>786</v>
      </c>
      <c r="D17" s="673"/>
      <c r="E17" s="674"/>
      <c r="F17" s="675"/>
      <c r="G17" s="679"/>
      <c r="H17" s="674"/>
      <c r="I17" s="675"/>
      <c r="J17" s="679"/>
      <c r="K17" s="674"/>
      <c r="L17" s="67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28" t="s">
        <v>54</v>
      </c>
      <c r="C18" s="199" t="s">
        <v>800</v>
      </c>
      <c r="D18" s="673">
        <v>4</v>
      </c>
      <c r="E18" s="674"/>
      <c r="F18" s="675"/>
      <c r="G18" s="679"/>
      <c r="H18" s="674"/>
      <c r="I18" s="675"/>
      <c r="J18" s="679"/>
      <c r="K18" s="674"/>
      <c r="L18" s="67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30" t="s">
        <v>55</v>
      </c>
      <c r="C19" s="200" t="s">
        <v>787</v>
      </c>
      <c r="D19" s="462"/>
      <c r="E19" s="463"/>
      <c r="F19" s="464"/>
      <c r="G19" s="465"/>
      <c r="H19" s="463"/>
      <c r="I19" s="464"/>
      <c r="J19" s="465"/>
      <c r="K19" s="463"/>
      <c r="L19" s="46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30" t="s">
        <v>56</v>
      </c>
      <c r="C20" s="200"/>
      <c r="D20" s="676"/>
      <c r="E20" s="677"/>
      <c r="F20" s="678"/>
      <c r="G20" s="680"/>
      <c r="H20" s="677"/>
      <c r="I20" s="678"/>
      <c r="J20" s="680"/>
      <c r="K20" s="677"/>
      <c r="L20" s="678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28" t="s">
        <v>267</v>
      </c>
      <c r="C21" s="197"/>
      <c r="D21" s="693"/>
      <c r="E21" s="694"/>
      <c r="F21" s="695"/>
      <c r="G21" s="680"/>
      <c r="H21" s="677"/>
      <c r="I21" s="678"/>
      <c r="J21" s="680"/>
      <c r="K21" s="677"/>
      <c r="L21" s="678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696"/>
      <c r="C22" s="698" t="s">
        <v>804</v>
      </c>
      <c r="D22" s="190" t="s">
        <v>241</v>
      </c>
      <c r="E22" s="191" t="s">
        <v>239</v>
      </c>
      <c r="F22" s="192" t="s">
        <v>240</v>
      </c>
      <c r="G22" s="193" t="s">
        <v>241</v>
      </c>
      <c r="H22" s="191" t="s">
        <v>239</v>
      </c>
      <c r="I22" s="194" t="s">
        <v>240</v>
      </c>
      <c r="J22" s="190" t="s">
        <v>241</v>
      </c>
      <c r="K22" s="191" t="s">
        <v>239</v>
      </c>
      <c r="L22" s="194" t="s">
        <v>240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697"/>
      <c r="C23" s="699"/>
      <c r="D23" s="249">
        <v>123</v>
      </c>
      <c r="E23" s="250">
        <v>27</v>
      </c>
      <c r="F23" s="250">
        <v>96</v>
      </c>
      <c r="G23" s="251">
        <v>2</v>
      </c>
      <c r="H23" s="250">
        <v>0</v>
      </c>
      <c r="I23" s="252">
        <v>2</v>
      </c>
      <c r="J23" s="249">
        <v>13</v>
      </c>
      <c r="K23" s="250">
        <v>0</v>
      </c>
      <c r="L23" s="252">
        <v>13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213</v>
      </c>
      <c r="I26" s="692" t="s">
        <v>795</v>
      </c>
      <c r="J26" s="692"/>
      <c r="K26" s="692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577</v>
      </c>
      <c r="I27" s="656" t="s">
        <v>794</v>
      </c>
      <c r="J27" s="656"/>
      <c r="K27" s="65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J28" s="692"/>
      <c r="K28" s="692"/>
      <c r="L28" s="692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J29" s="692"/>
      <c r="K29" s="692"/>
      <c r="L29" s="692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J30" s="692"/>
      <c r="K30" s="692"/>
      <c r="L30" s="692"/>
      <c r="M30" s="692"/>
      <c r="N30" s="692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26"/>
      <c r="E31" s="126"/>
      <c r="F31" s="126"/>
      <c r="G31" s="126"/>
      <c r="H31" s="126"/>
      <c r="I31" s="126"/>
      <c r="J31" s="692"/>
      <c r="K31" s="692"/>
      <c r="L31" s="692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x14ac:dyDescent="0.25">
      <c r="J32" s="656"/>
      <c r="K32" s="656"/>
      <c r="L32" s="656"/>
    </row>
  </sheetData>
  <mergeCells count="59">
    <mergeCell ref="J31:L31"/>
    <mergeCell ref="J32:L3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J29:L29"/>
    <mergeCell ref="J30:L30"/>
    <mergeCell ref="J28:L28"/>
    <mergeCell ref="D21:F21"/>
    <mergeCell ref="G21:I21"/>
    <mergeCell ref="J21:L21"/>
    <mergeCell ref="J20:L20"/>
    <mergeCell ref="I26:K26"/>
    <mergeCell ref="I27:K2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U6:U7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J16:L16"/>
    <mergeCell ref="J17:L17"/>
    <mergeCell ref="J18:L18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31"/>
  <sheetViews>
    <sheetView showGridLines="0" zoomScaleNormal="100" zoomScaleSheetLayoutView="86" workbookViewId="0">
      <selection activeCell="E24" sqref="E24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37"/>
      <c r="I1" s="700" t="s">
        <v>207</v>
      </c>
      <c r="J1" s="700"/>
    </row>
    <row r="2" spans="2:10" ht="15.75" x14ac:dyDescent="0.25">
      <c r="G2" s="137"/>
    </row>
    <row r="4" spans="2:10" ht="18.75" x14ac:dyDescent="0.3">
      <c r="B4" s="703" t="s">
        <v>798</v>
      </c>
      <c r="C4" s="703"/>
      <c r="D4" s="703"/>
      <c r="E4" s="703"/>
      <c r="F4" s="703"/>
      <c r="G4" s="703"/>
      <c r="H4" s="96"/>
    </row>
    <row r="5" spans="2:10" ht="13.5" thickBot="1" x14ac:dyDescent="0.25">
      <c r="B5" s="97"/>
      <c r="C5" s="98"/>
      <c r="D5" s="98"/>
      <c r="E5" s="98"/>
      <c r="F5" s="98"/>
      <c r="G5" s="95" t="s">
        <v>3</v>
      </c>
    </row>
    <row r="6" spans="2:10" ht="22.5" customHeight="1" thickBot="1" x14ac:dyDescent="0.25">
      <c r="B6" s="704"/>
      <c r="C6" s="705"/>
      <c r="D6" s="708" t="s">
        <v>0</v>
      </c>
      <c r="E6" s="709"/>
      <c r="F6" s="708" t="s">
        <v>46</v>
      </c>
      <c r="G6" s="709"/>
    </row>
    <row r="7" spans="2:10" ht="22.5" customHeight="1" thickBot="1" x14ac:dyDescent="0.25">
      <c r="B7" s="706"/>
      <c r="C7" s="707"/>
      <c r="D7" s="201" t="s">
        <v>219</v>
      </c>
      <c r="E7" s="202" t="s">
        <v>220</v>
      </c>
      <c r="F7" s="201" t="s">
        <v>219</v>
      </c>
      <c r="G7" s="202" t="s">
        <v>220</v>
      </c>
    </row>
    <row r="8" spans="2:10" ht="30" customHeight="1" x14ac:dyDescent="0.2">
      <c r="B8" s="710" t="s">
        <v>221</v>
      </c>
      <c r="C8" s="99" t="s">
        <v>259</v>
      </c>
      <c r="D8" s="344">
        <v>49399</v>
      </c>
      <c r="E8" s="345">
        <v>36800</v>
      </c>
      <c r="F8" s="344">
        <v>51796.94</v>
      </c>
      <c r="G8" s="345">
        <v>38480.86</v>
      </c>
    </row>
    <row r="9" spans="2:10" ht="30" customHeight="1" x14ac:dyDescent="0.2">
      <c r="B9" s="710"/>
      <c r="C9" s="136" t="s">
        <v>260</v>
      </c>
      <c r="D9" s="346">
        <v>140123</v>
      </c>
      <c r="E9" s="347">
        <v>100525</v>
      </c>
      <c r="F9" s="346">
        <v>154480.15</v>
      </c>
      <c r="G9" s="347">
        <v>118172.79</v>
      </c>
    </row>
    <row r="10" spans="2:10" ht="30" customHeight="1" thickBot="1" x14ac:dyDescent="0.25">
      <c r="B10" s="711"/>
      <c r="C10" s="100" t="s">
        <v>261</v>
      </c>
      <c r="D10" s="348">
        <v>77886</v>
      </c>
      <c r="E10" s="349">
        <v>56769.279999999999</v>
      </c>
      <c r="F10" s="348">
        <v>86094.99</v>
      </c>
      <c r="G10" s="349">
        <v>62546.57</v>
      </c>
    </row>
    <row r="11" spans="2:10" ht="30" customHeight="1" x14ac:dyDescent="0.2">
      <c r="B11" s="701" t="s">
        <v>222</v>
      </c>
      <c r="C11" s="99" t="s">
        <v>259</v>
      </c>
      <c r="D11" s="344">
        <v>180000</v>
      </c>
      <c r="E11" s="345">
        <v>128500</v>
      </c>
      <c r="F11" s="344">
        <v>158389.26999999999</v>
      </c>
      <c r="G11" s="345">
        <v>113202.09</v>
      </c>
    </row>
    <row r="12" spans="2:10" ht="30" customHeight="1" x14ac:dyDescent="0.2">
      <c r="B12" s="701"/>
      <c r="C12" s="350" t="s">
        <v>260</v>
      </c>
      <c r="D12" s="351">
        <v>180000</v>
      </c>
      <c r="E12" s="345">
        <v>128500</v>
      </c>
      <c r="F12" s="344">
        <v>160496.16</v>
      </c>
      <c r="G12" s="345">
        <v>128973.98</v>
      </c>
    </row>
    <row r="13" spans="2:10" ht="30" customHeight="1" thickBot="1" x14ac:dyDescent="0.25">
      <c r="B13" s="702"/>
      <c r="C13" s="100" t="s">
        <v>261</v>
      </c>
      <c r="D13" s="344">
        <v>180000</v>
      </c>
      <c r="E13" s="345">
        <v>128500</v>
      </c>
      <c r="F13" s="344">
        <v>159270.12</v>
      </c>
      <c r="G13" s="345">
        <v>120527.79</v>
      </c>
    </row>
    <row r="14" spans="2:10" ht="13.5" customHeight="1" x14ac:dyDescent="0.2"/>
    <row r="15" spans="2:10" x14ac:dyDescent="0.2">
      <c r="B15" s="151" t="s">
        <v>579</v>
      </c>
    </row>
    <row r="17" spans="6:8" ht="15.75" x14ac:dyDescent="0.25">
      <c r="F17" s="656" t="s">
        <v>795</v>
      </c>
      <c r="G17" s="656"/>
      <c r="H17" s="656"/>
    </row>
    <row r="18" spans="6:8" ht="15.75" x14ac:dyDescent="0.25">
      <c r="F18" s="656" t="s">
        <v>794</v>
      </c>
      <c r="G18" s="656"/>
      <c r="H18" s="656"/>
    </row>
    <row r="20" spans="6:8" ht="13.5" customHeight="1" x14ac:dyDescent="0.2"/>
    <row r="25" spans="6:8" ht="36.75" customHeight="1" x14ac:dyDescent="0.2"/>
    <row r="31" spans="6:8" ht="18.75" customHeight="1" x14ac:dyDescent="0.2"/>
  </sheetData>
  <mergeCells count="9">
    <mergeCell ref="F17:H17"/>
    <mergeCell ref="F18:H18"/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8"/>
  <sheetViews>
    <sheetView showGridLines="0" topLeftCell="A7" zoomScale="85" zoomScaleNormal="85" workbookViewId="0">
      <selection activeCell="B21" sqref="B21:I21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206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713" t="s">
        <v>689</v>
      </c>
      <c r="C3" s="713"/>
      <c r="D3" s="713"/>
      <c r="E3" s="713"/>
      <c r="F3" s="713"/>
      <c r="G3" s="713"/>
      <c r="H3" s="713"/>
      <c r="I3" s="713"/>
      <c r="J3" s="253"/>
      <c r="K3" s="14"/>
    </row>
    <row r="4" spans="2:11" ht="16.5" thickBot="1" x14ac:dyDescent="0.3">
      <c r="B4" s="101"/>
      <c r="C4" s="101"/>
      <c r="D4" s="101"/>
      <c r="E4" s="101"/>
      <c r="F4" s="101"/>
      <c r="G4" s="101"/>
      <c r="I4" s="102" t="s">
        <v>3</v>
      </c>
    </row>
    <row r="5" spans="2:11" s="48" customFormat="1" ht="44.25" customHeight="1" thickBot="1" x14ac:dyDescent="0.35">
      <c r="B5" s="717" t="s">
        <v>770</v>
      </c>
      <c r="C5" s="718"/>
      <c r="D5" s="718"/>
      <c r="E5" s="718"/>
      <c r="F5" s="718"/>
      <c r="G5" s="718"/>
      <c r="H5" s="719"/>
      <c r="I5" s="715" t="s">
        <v>227</v>
      </c>
      <c r="J5" s="88"/>
    </row>
    <row r="6" spans="2:11" s="48" customFormat="1" ht="47.25" customHeight="1" thickBot="1" x14ac:dyDescent="0.35">
      <c r="B6" s="156" t="s">
        <v>688</v>
      </c>
      <c r="C6" s="203" t="s">
        <v>224</v>
      </c>
      <c r="D6" s="203" t="s">
        <v>264</v>
      </c>
      <c r="E6" s="203" t="s">
        <v>214</v>
      </c>
      <c r="F6" s="204" t="s">
        <v>215</v>
      </c>
      <c r="G6" s="203" t="s">
        <v>216</v>
      </c>
      <c r="H6" s="203" t="s">
        <v>217</v>
      </c>
      <c r="I6" s="716"/>
      <c r="J6" s="88"/>
    </row>
    <row r="7" spans="2:11" s="48" customFormat="1" ht="20.100000000000001" customHeight="1" x14ac:dyDescent="0.3">
      <c r="B7" s="103" t="s">
        <v>195</v>
      </c>
      <c r="C7" s="103"/>
      <c r="D7" s="103"/>
      <c r="E7" s="104">
        <v>0</v>
      </c>
      <c r="F7" s="104"/>
      <c r="G7" s="104"/>
      <c r="H7" s="105"/>
      <c r="I7" s="111"/>
      <c r="J7" s="88"/>
    </row>
    <row r="8" spans="2:11" s="48" customFormat="1" ht="20.100000000000001" customHeight="1" x14ac:dyDescent="0.3">
      <c r="B8" s="103" t="s">
        <v>195</v>
      </c>
      <c r="C8" s="103"/>
      <c r="D8" s="103"/>
      <c r="E8" s="104"/>
      <c r="F8" s="104"/>
      <c r="G8" s="104"/>
      <c r="H8" s="105"/>
      <c r="I8" s="111"/>
      <c r="J8" s="88"/>
    </row>
    <row r="9" spans="2:11" s="48" customFormat="1" ht="20.100000000000001" customHeight="1" x14ac:dyDescent="0.3">
      <c r="B9" s="103" t="s">
        <v>195</v>
      </c>
      <c r="C9" s="103"/>
      <c r="D9" s="103"/>
      <c r="E9" s="104"/>
      <c r="F9" s="104"/>
      <c r="G9" s="104"/>
      <c r="H9" s="105"/>
      <c r="I9" s="111"/>
      <c r="J9" s="88"/>
    </row>
    <row r="10" spans="2:11" s="48" customFormat="1" ht="20.100000000000001" customHeight="1" x14ac:dyDescent="0.3">
      <c r="B10" s="106" t="s">
        <v>195</v>
      </c>
      <c r="C10" s="107"/>
      <c r="D10" s="107"/>
      <c r="E10" s="104"/>
      <c r="F10" s="104"/>
      <c r="G10" s="104"/>
      <c r="H10" s="105"/>
      <c r="I10" s="111"/>
      <c r="J10" s="88"/>
    </row>
    <row r="11" spans="2:11" s="48" customFormat="1" ht="20.100000000000001" customHeight="1" x14ac:dyDescent="0.3">
      <c r="B11" s="106" t="s">
        <v>195</v>
      </c>
      <c r="C11" s="107"/>
      <c r="D11" s="107"/>
      <c r="E11" s="104"/>
      <c r="F11" s="104"/>
      <c r="G11" s="104"/>
      <c r="H11" s="105"/>
      <c r="I11" s="111"/>
      <c r="J11" s="88"/>
    </row>
    <row r="12" spans="2:11" s="48" customFormat="1" ht="20.100000000000001" customHeight="1" thickBot="1" x14ac:dyDescent="0.35">
      <c r="B12" s="108" t="s">
        <v>195</v>
      </c>
      <c r="C12" s="108"/>
      <c r="D12" s="108"/>
      <c r="E12" s="109"/>
      <c r="F12" s="109"/>
      <c r="G12" s="109"/>
      <c r="H12" s="109"/>
      <c r="I12" s="112"/>
      <c r="J12" s="88"/>
    </row>
    <row r="13" spans="2:11" s="48" customFormat="1" ht="30" customHeight="1" thickBot="1" x14ac:dyDescent="0.35">
      <c r="B13" s="726" t="s">
        <v>263</v>
      </c>
      <c r="C13" s="727"/>
      <c r="D13" s="728"/>
      <c r="E13" s="205"/>
      <c r="F13" s="205"/>
      <c r="G13" s="205"/>
      <c r="H13" s="205"/>
      <c r="I13" s="205"/>
      <c r="J13" s="88"/>
    </row>
    <row r="14" spans="2:11" x14ac:dyDescent="0.25">
      <c r="I14" s="69"/>
    </row>
    <row r="15" spans="2:11" x14ac:dyDescent="0.25">
      <c r="B15" s="720" t="s">
        <v>690</v>
      </c>
      <c r="C15" s="720"/>
      <c r="D15" s="720"/>
      <c r="E15" s="720"/>
      <c r="F15" s="720"/>
      <c r="G15" s="720"/>
      <c r="H15" s="720"/>
      <c r="I15" s="91"/>
    </row>
    <row r="16" spans="2:11" x14ac:dyDescent="0.25">
      <c r="B16" s="57"/>
      <c r="C16" s="57"/>
      <c r="D16" s="57"/>
    </row>
    <row r="19" spans="2:12" x14ac:dyDescent="0.25">
      <c r="I19" s="90"/>
      <c r="J19" s="90"/>
      <c r="K19" s="90"/>
    </row>
    <row r="20" spans="2:12" ht="16.5" thickBot="1" x14ac:dyDescent="0.3">
      <c r="B20" s="110"/>
      <c r="C20" s="110"/>
      <c r="D20" s="110"/>
      <c r="E20" s="110"/>
      <c r="F20" s="110"/>
      <c r="G20" s="110"/>
      <c r="H20" s="110"/>
      <c r="I20" s="102" t="s">
        <v>3</v>
      </c>
    </row>
    <row r="21" spans="2:12" s="48" customFormat="1" ht="36" customHeight="1" thickBot="1" x14ac:dyDescent="0.35">
      <c r="B21" s="721" t="s">
        <v>839</v>
      </c>
      <c r="C21" s="722"/>
      <c r="D21" s="722"/>
      <c r="E21" s="722"/>
      <c r="F21" s="722"/>
      <c r="G21" s="722"/>
      <c r="H21" s="722"/>
      <c r="I21" s="723"/>
      <c r="L21" s="49"/>
    </row>
    <row r="22" spans="2:12" s="48" customFormat="1" ht="49.5" customHeight="1" x14ac:dyDescent="0.3">
      <c r="B22" s="724" t="s">
        <v>223</v>
      </c>
      <c r="C22" s="715" t="s">
        <v>224</v>
      </c>
      <c r="D22" s="715" t="s">
        <v>262</v>
      </c>
      <c r="E22" s="206" t="s">
        <v>45</v>
      </c>
      <c r="F22" s="206" t="s">
        <v>197</v>
      </c>
      <c r="G22" s="206" t="s">
        <v>225</v>
      </c>
      <c r="H22" s="206" t="s">
        <v>198</v>
      </c>
      <c r="I22" s="207" t="s">
        <v>227</v>
      </c>
    </row>
    <row r="23" spans="2:12" s="48" customFormat="1" ht="19.5" thickBot="1" x14ac:dyDescent="0.35">
      <c r="B23" s="725"/>
      <c r="C23" s="716"/>
      <c r="D23" s="716"/>
      <c r="E23" s="208">
        <v>1</v>
      </c>
      <c r="F23" s="208">
        <v>2</v>
      </c>
      <c r="G23" s="208">
        <v>3</v>
      </c>
      <c r="H23" s="208" t="s">
        <v>199</v>
      </c>
      <c r="I23" s="209">
        <v>5</v>
      </c>
    </row>
    <row r="24" spans="2:12" s="48" customFormat="1" ht="20.100000000000001" customHeight="1" x14ac:dyDescent="0.3">
      <c r="B24" s="103" t="s">
        <v>195</v>
      </c>
      <c r="C24" s="103"/>
      <c r="D24" s="103"/>
      <c r="E24" s="104">
        <v>0</v>
      </c>
      <c r="F24" s="104"/>
      <c r="G24" s="104"/>
      <c r="H24" s="105"/>
      <c r="I24" s="111"/>
    </row>
    <row r="25" spans="2:12" s="48" customFormat="1" ht="20.100000000000001" customHeight="1" x14ac:dyDescent="0.3">
      <c r="B25" s="103" t="s">
        <v>195</v>
      </c>
      <c r="C25" s="103"/>
      <c r="D25" s="103"/>
      <c r="E25" s="104"/>
      <c r="F25" s="104"/>
      <c r="G25" s="104"/>
      <c r="H25" s="105"/>
      <c r="I25" s="111"/>
    </row>
    <row r="26" spans="2:12" s="48" customFormat="1" ht="20.100000000000001" customHeight="1" x14ac:dyDescent="0.3">
      <c r="B26" s="103" t="s">
        <v>195</v>
      </c>
      <c r="C26" s="103"/>
      <c r="D26" s="103"/>
      <c r="E26" s="104"/>
      <c r="F26" s="104"/>
      <c r="G26" s="104"/>
      <c r="H26" s="105"/>
      <c r="I26" s="111"/>
    </row>
    <row r="27" spans="2:12" s="48" customFormat="1" ht="20.100000000000001" customHeight="1" x14ac:dyDescent="0.3">
      <c r="B27" s="106" t="s">
        <v>195</v>
      </c>
      <c r="C27" s="107"/>
      <c r="D27" s="107"/>
      <c r="E27" s="104"/>
      <c r="F27" s="104"/>
      <c r="G27" s="104"/>
      <c r="H27" s="105"/>
      <c r="I27" s="111"/>
    </row>
    <row r="28" spans="2:12" s="48" customFormat="1" ht="20.100000000000001" customHeight="1" x14ac:dyDescent="0.3">
      <c r="B28" s="106" t="s">
        <v>195</v>
      </c>
      <c r="C28" s="107"/>
      <c r="D28" s="107"/>
      <c r="E28" s="104"/>
      <c r="F28" s="104"/>
      <c r="G28" s="104"/>
      <c r="H28" s="105"/>
      <c r="I28" s="111"/>
    </row>
    <row r="29" spans="2:12" s="48" customFormat="1" ht="20.100000000000001" customHeight="1" thickBot="1" x14ac:dyDescent="0.35">
      <c r="B29" s="108" t="s">
        <v>195</v>
      </c>
      <c r="C29" s="108"/>
      <c r="D29" s="108"/>
      <c r="E29" s="109"/>
      <c r="F29" s="109"/>
      <c r="G29" s="109"/>
      <c r="H29" s="109"/>
      <c r="I29" s="112"/>
    </row>
    <row r="30" spans="2:12" s="48" customFormat="1" ht="30" customHeight="1" thickBot="1" x14ac:dyDescent="0.35">
      <c r="B30" s="726" t="s">
        <v>263</v>
      </c>
      <c r="C30" s="727"/>
      <c r="D30" s="728"/>
      <c r="E30" s="205"/>
      <c r="F30" s="205"/>
      <c r="G30" s="205"/>
      <c r="H30" s="205"/>
      <c r="I30" s="205"/>
      <c r="J30" s="88"/>
    </row>
    <row r="31" spans="2:12" s="48" customFormat="1" ht="18.75" x14ac:dyDescent="0.3">
      <c r="B31" s="113"/>
      <c r="C31" s="113"/>
      <c r="D31" s="113"/>
      <c r="E31" s="114"/>
      <c r="F31" s="114"/>
      <c r="G31" s="114"/>
      <c r="H31" s="114"/>
      <c r="I31" s="89"/>
    </row>
    <row r="32" spans="2:12" s="48" customFormat="1" ht="18.75" x14ac:dyDescent="0.3">
      <c r="B32" s="113"/>
      <c r="C32" s="113"/>
      <c r="D32" s="113"/>
      <c r="E32" s="114"/>
      <c r="F32" s="114"/>
      <c r="G32" s="114"/>
      <c r="H32" s="114"/>
      <c r="I32" s="89"/>
    </row>
    <row r="33" spans="2:10" s="48" customFormat="1" ht="18" customHeight="1" x14ac:dyDescent="0.3">
      <c r="B33" s="714" t="s">
        <v>691</v>
      </c>
      <c r="C33" s="714"/>
      <c r="D33" s="714"/>
      <c r="E33" s="714"/>
      <c r="F33" s="714"/>
      <c r="G33" s="714"/>
      <c r="H33" s="714"/>
      <c r="I33" s="89"/>
    </row>
    <row r="34" spans="2:10" s="48" customFormat="1" ht="18.75" x14ac:dyDescent="0.3">
      <c r="B34" s="714" t="s">
        <v>579</v>
      </c>
      <c r="C34" s="714"/>
      <c r="D34" s="714"/>
      <c r="E34" s="714"/>
      <c r="F34" s="714"/>
      <c r="G34" s="714"/>
      <c r="H34" s="714"/>
      <c r="I34" s="89"/>
    </row>
    <row r="35" spans="2:10" s="48" customFormat="1" ht="18.75" x14ac:dyDescent="0.3">
      <c r="B35" s="113"/>
      <c r="C35" s="113"/>
      <c r="D35" s="113"/>
      <c r="E35" s="114"/>
      <c r="F35" s="114"/>
      <c r="G35" s="114"/>
      <c r="H35" s="114"/>
      <c r="I35" s="89"/>
    </row>
    <row r="36" spans="2:10" s="48" customFormat="1" ht="18.75" x14ac:dyDescent="0.3">
      <c r="B36" s="113"/>
      <c r="C36" s="113"/>
      <c r="D36" s="113"/>
      <c r="E36" s="114"/>
      <c r="F36" s="114"/>
      <c r="G36" s="114"/>
      <c r="H36" s="712"/>
      <c r="I36" s="712"/>
    </row>
    <row r="37" spans="2:10" s="48" customFormat="1" ht="18.75" x14ac:dyDescent="0.3">
      <c r="B37" s="58"/>
      <c r="C37" s="58"/>
      <c r="D37" s="58"/>
      <c r="E37" s="59"/>
      <c r="F37" s="60"/>
      <c r="G37" s="61"/>
      <c r="H37" s="656" t="s">
        <v>795</v>
      </c>
      <c r="I37" s="656"/>
      <c r="J37" s="656"/>
    </row>
    <row r="38" spans="2:10" x14ac:dyDescent="0.25">
      <c r="H38" s="656" t="s">
        <v>794</v>
      </c>
      <c r="I38" s="656"/>
      <c r="J38" s="656"/>
    </row>
  </sheetData>
  <mergeCells count="15">
    <mergeCell ref="H36:I36"/>
    <mergeCell ref="H37:J37"/>
    <mergeCell ref="H38:J38"/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36"/>
  <sheetViews>
    <sheetView showGridLines="0" topLeftCell="B4" zoomScaleNormal="100" zoomScaleSheetLayoutView="75" workbookViewId="0">
      <selection activeCell="H14" sqref="H14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205</v>
      </c>
      <c r="N2" s="729"/>
      <c r="O2" s="729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737" t="s">
        <v>48</v>
      </c>
      <c r="C5" s="737"/>
      <c r="D5" s="737"/>
      <c r="E5" s="737"/>
      <c r="F5" s="737"/>
      <c r="G5" s="737"/>
      <c r="H5" s="737"/>
      <c r="I5" s="737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730" t="s">
        <v>4</v>
      </c>
      <c r="C8" s="738" t="s">
        <v>5</v>
      </c>
      <c r="D8" s="732" t="s">
        <v>771</v>
      </c>
      <c r="E8" s="732" t="s">
        <v>772</v>
      </c>
      <c r="F8" s="732" t="s">
        <v>784</v>
      </c>
      <c r="G8" s="734" t="s">
        <v>805</v>
      </c>
      <c r="H8" s="735"/>
      <c r="I8" s="589" t="s">
        <v>806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731"/>
      <c r="C9" s="739"/>
      <c r="D9" s="733"/>
      <c r="E9" s="733"/>
      <c r="F9" s="733"/>
      <c r="G9" s="212" t="s">
        <v>0</v>
      </c>
      <c r="H9" s="213" t="s">
        <v>46</v>
      </c>
      <c r="I9" s="736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217" t="s">
        <v>53</v>
      </c>
      <c r="C10" s="214" t="s">
        <v>43</v>
      </c>
      <c r="D10" s="293"/>
      <c r="E10" s="293"/>
      <c r="F10" s="293"/>
      <c r="G10" s="293"/>
      <c r="H10" s="293"/>
      <c r="I10" s="294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18" t="s">
        <v>54</v>
      </c>
      <c r="C11" s="215" t="s">
        <v>44</v>
      </c>
      <c r="D11" s="295"/>
      <c r="E11" s="295"/>
      <c r="F11" s="295"/>
      <c r="G11" s="295"/>
      <c r="H11" s="295"/>
      <c r="I11" s="296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218" t="s">
        <v>55</v>
      </c>
      <c r="C12" s="215" t="s">
        <v>39</v>
      </c>
      <c r="D12" s="295"/>
      <c r="E12" s="295"/>
      <c r="F12" s="295"/>
      <c r="G12" s="295"/>
      <c r="H12" s="295"/>
      <c r="I12" s="296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218" t="s">
        <v>56</v>
      </c>
      <c r="C13" s="215" t="s">
        <v>40</v>
      </c>
      <c r="D13" s="295"/>
      <c r="E13" s="295"/>
      <c r="F13" s="295"/>
      <c r="G13" s="295"/>
      <c r="H13" s="295"/>
      <c r="I13" s="296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218" t="s">
        <v>57</v>
      </c>
      <c r="C14" s="215" t="s">
        <v>41</v>
      </c>
      <c r="D14" s="406">
        <v>490000</v>
      </c>
      <c r="E14" s="406">
        <v>402786.19</v>
      </c>
      <c r="F14" s="406">
        <v>490000</v>
      </c>
      <c r="G14" s="406">
        <v>200000</v>
      </c>
      <c r="H14" s="406">
        <v>220532.87</v>
      </c>
      <c r="I14" s="407">
        <f>H14/G14*100</f>
        <v>110.266435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218" t="s">
        <v>58</v>
      </c>
      <c r="C15" s="215" t="s">
        <v>42</v>
      </c>
      <c r="D15" s="406">
        <v>490000</v>
      </c>
      <c r="E15" s="406">
        <v>624367.06000000006</v>
      </c>
      <c r="F15" s="406">
        <v>490000</v>
      </c>
      <c r="G15" s="406">
        <v>245000</v>
      </c>
      <c r="H15" s="406">
        <v>46000</v>
      </c>
      <c r="I15" s="407">
        <f>H15/G15*100</f>
        <v>18.775510204081634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219" t="s">
        <v>59</v>
      </c>
      <c r="C16" s="216" t="s">
        <v>49</v>
      </c>
      <c r="D16" s="297"/>
      <c r="E16" s="297"/>
      <c r="F16" s="297"/>
      <c r="G16" s="297"/>
      <c r="H16" s="297"/>
      <c r="I16" s="298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1"/>
      <c r="C17" s="71"/>
      <c r="D17" s="71"/>
      <c r="E17" s="71"/>
      <c r="F17" s="77"/>
    </row>
    <row r="18" spans="2:11" ht="20.25" customHeight="1" x14ac:dyDescent="0.25">
      <c r="B18" s="741" t="s">
        <v>193</v>
      </c>
      <c r="C18" s="744" t="s">
        <v>43</v>
      </c>
      <c r="D18" s="744"/>
      <c r="E18" s="745"/>
      <c r="F18" s="746" t="s">
        <v>44</v>
      </c>
      <c r="G18" s="744"/>
      <c r="H18" s="745"/>
      <c r="I18" s="746" t="s">
        <v>39</v>
      </c>
      <c r="J18" s="744"/>
      <c r="K18" s="745"/>
    </row>
    <row r="19" spans="2:11" x14ac:dyDescent="0.25">
      <c r="B19" s="742"/>
      <c r="C19" s="220">
        <v>1</v>
      </c>
      <c r="D19" s="220">
        <v>2</v>
      </c>
      <c r="E19" s="221">
        <v>3</v>
      </c>
      <c r="F19" s="222">
        <v>4</v>
      </c>
      <c r="G19" s="220">
        <v>5</v>
      </c>
      <c r="H19" s="221">
        <v>6</v>
      </c>
      <c r="I19" s="222">
        <v>7</v>
      </c>
      <c r="J19" s="220">
        <v>8</v>
      </c>
      <c r="K19" s="221">
        <v>9</v>
      </c>
    </row>
    <row r="20" spans="2:11" x14ac:dyDescent="0.25">
      <c r="B20" s="743"/>
      <c r="C20" s="223" t="s">
        <v>194</v>
      </c>
      <c r="D20" s="223" t="s">
        <v>195</v>
      </c>
      <c r="E20" s="224" t="s">
        <v>196</v>
      </c>
      <c r="F20" s="225" t="s">
        <v>194</v>
      </c>
      <c r="G20" s="223" t="s">
        <v>195</v>
      </c>
      <c r="H20" s="224" t="s">
        <v>196</v>
      </c>
      <c r="I20" s="225" t="s">
        <v>194</v>
      </c>
      <c r="J20" s="223" t="s">
        <v>195</v>
      </c>
      <c r="K20" s="224" t="s">
        <v>196</v>
      </c>
    </row>
    <row r="21" spans="2:11" x14ac:dyDescent="0.25">
      <c r="B21" s="72">
        <v>1</v>
      </c>
      <c r="C21" s="52"/>
      <c r="D21" s="52"/>
      <c r="E21" s="73"/>
      <c r="F21" s="78"/>
      <c r="G21" s="52"/>
      <c r="H21" s="73"/>
      <c r="I21" s="78"/>
      <c r="J21" s="52"/>
      <c r="K21" s="73"/>
    </row>
    <row r="22" spans="2:11" x14ac:dyDescent="0.25">
      <c r="B22" s="72">
        <v>2</v>
      </c>
      <c r="C22" s="52"/>
      <c r="D22" s="52"/>
      <c r="E22" s="73"/>
      <c r="F22" s="78"/>
      <c r="G22" s="52"/>
      <c r="H22" s="73"/>
      <c r="I22" s="78"/>
      <c r="J22" s="52"/>
      <c r="K22" s="73"/>
    </row>
    <row r="23" spans="2:11" x14ac:dyDescent="0.25">
      <c r="B23" s="72">
        <v>3</v>
      </c>
      <c r="C23" s="52"/>
      <c r="D23" s="52"/>
      <c r="E23" s="73"/>
      <c r="F23" s="78"/>
      <c r="G23" s="52"/>
      <c r="H23" s="73"/>
      <c r="I23" s="78"/>
      <c r="J23" s="52"/>
      <c r="K23" s="73"/>
    </row>
    <row r="24" spans="2:11" x14ac:dyDescent="0.25">
      <c r="B24" s="72">
        <v>4</v>
      </c>
      <c r="C24" s="52"/>
      <c r="D24" s="52"/>
      <c r="E24" s="73"/>
      <c r="F24" s="78"/>
      <c r="G24" s="52"/>
      <c r="H24" s="73"/>
      <c r="I24" s="78"/>
      <c r="J24" s="52"/>
      <c r="K24" s="73"/>
    </row>
    <row r="25" spans="2:11" x14ac:dyDescent="0.25">
      <c r="B25" s="72">
        <v>5</v>
      </c>
      <c r="C25" s="52"/>
      <c r="D25" s="52"/>
      <c r="E25" s="73"/>
      <c r="F25" s="78"/>
      <c r="G25" s="52"/>
      <c r="H25" s="73"/>
      <c r="I25" s="78"/>
      <c r="J25" s="52"/>
      <c r="K25" s="73"/>
    </row>
    <row r="26" spans="2:11" x14ac:dyDescent="0.25">
      <c r="B26" s="72">
        <v>6</v>
      </c>
      <c r="C26" s="52"/>
      <c r="D26" s="52"/>
      <c r="E26" s="73"/>
      <c r="F26" s="78"/>
      <c r="G26" s="52"/>
      <c r="H26" s="73"/>
      <c r="I26" s="78"/>
      <c r="J26" s="52"/>
      <c r="K26" s="73"/>
    </row>
    <row r="27" spans="2:11" x14ac:dyDescent="0.25">
      <c r="B27" s="72">
        <v>7</v>
      </c>
      <c r="C27" s="52"/>
      <c r="D27" s="52"/>
      <c r="E27" s="73"/>
      <c r="F27" s="78"/>
      <c r="G27" s="52"/>
      <c r="H27" s="73"/>
      <c r="I27" s="78"/>
      <c r="J27" s="52"/>
      <c r="K27" s="73"/>
    </row>
    <row r="28" spans="2:11" x14ac:dyDescent="0.25">
      <c r="B28" s="72">
        <v>8</v>
      </c>
      <c r="C28" s="52"/>
      <c r="D28" s="52"/>
      <c r="E28" s="73"/>
      <c r="F28" s="78"/>
      <c r="G28" s="52"/>
      <c r="H28" s="73"/>
      <c r="I28" s="78"/>
      <c r="J28" s="52"/>
      <c r="K28" s="73"/>
    </row>
    <row r="29" spans="2:11" x14ac:dyDescent="0.25">
      <c r="B29" s="72">
        <v>9</v>
      </c>
      <c r="C29" s="52"/>
      <c r="D29" s="52"/>
      <c r="E29" s="73"/>
      <c r="F29" s="78"/>
      <c r="G29" s="52"/>
      <c r="H29" s="73"/>
      <c r="I29" s="78"/>
      <c r="J29" s="52"/>
      <c r="K29" s="73"/>
    </row>
    <row r="30" spans="2:11" ht="16.5" thickBot="1" x14ac:dyDescent="0.3">
      <c r="B30" s="74">
        <v>10</v>
      </c>
      <c r="C30" s="75"/>
      <c r="D30" s="75"/>
      <c r="E30" s="76"/>
      <c r="F30" s="79"/>
      <c r="G30" s="75"/>
      <c r="H30" s="76"/>
      <c r="I30" s="79"/>
      <c r="J30" s="75"/>
      <c r="K30" s="76"/>
    </row>
    <row r="31" spans="2:11" x14ac:dyDescent="0.25">
      <c r="I31" s="497" t="s">
        <v>797</v>
      </c>
      <c r="J31" s="497"/>
      <c r="K31" s="497"/>
    </row>
    <row r="32" spans="2:11" ht="15.75" customHeight="1" x14ac:dyDescent="0.25">
      <c r="B32" s="740" t="s">
        <v>579</v>
      </c>
      <c r="C32" s="740"/>
      <c r="D32" s="740"/>
      <c r="E32" s="740"/>
      <c r="F32" s="740"/>
      <c r="G32" s="740"/>
      <c r="H32" s="740"/>
      <c r="I32" s="656" t="s">
        <v>794</v>
      </c>
      <c r="J32" s="656"/>
      <c r="K32" s="656"/>
    </row>
    <row r="33" spans="2:11" x14ac:dyDescent="0.25">
      <c r="B33" s="13"/>
      <c r="C33" s="13"/>
      <c r="D33" s="13"/>
      <c r="E33" s="13"/>
      <c r="G33" s="13"/>
      <c r="I33" s="656"/>
      <c r="J33" s="656"/>
      <c r="K33" s="656"/>
    </row>
    <row r="34" spans="2:11" x14ac:dyDescent="0.25">
      <c r="B34" s="13"/>
      <c r="C34" s="13"/>
      <c r="E34" s="13"/>
      <c r="I34" s="656"/>
      <c r="J34" s="656"/>
      <c r="K34" s="656"/>
    </row>
    <row r="35" spans="2:11" x14ac:dyDescent="0.25">
      <c r="I35" s="656"/>
      <c r="J35" s="656"/>
      <c r="K35" s="656"/>
    </row>
    <row r="36" spans="2:11" x14ac:dyDescent="0.25">
      <c r="I36" s="656"/>
      <c r="J36" s="656"/>
      <c r="K36" s="656"/>
    </row>
  </sheetData>
  <mergeCells count="19">
    <mergeCell ref="I34:K34"/>
    <mergeCell ref="I35:K35"/>
    <mergeCell ref="I36:K36"/>
    <mergeCell ref="C8:C9"/>
    <mergeCell ref="E8:E9"/>
    <mergeCell ref="B32:H32"/>
    <mergeCell ref="B18:B20"/>
    <mergeCell ref="C18:E18"/>
    <mergeCell ref="F18:H18"/>
    <mergeCell ref="I18:K18"/>
    <mergeCell ref="I33:K33"/>
    <mergeCell ref="I32:K32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0"/>
  <sheetViews>
    <sheetView showGridLines="0" topLeftCell="A10" workbookViewId="0">
      <selection activeCell="J60" sqref="J60:L60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674</v>
      </c>
    </row>
    <row r="2" spans="1:13" ht="20.25" x14ac:dyDescent="0.3">
      <c r="B2" s="737" t="s">
        <v>692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ht="6.75" customHeight="1" x14ac:dyDescent="0.3">
      <c r="B3" s="272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7.5" customHeight="1" x14ac:dyDescent="0.3">
      <c r="B4" s="271" t="s">
        <v>685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ht="4.5" customHeight="1" x14ac:dyDescent="0.25">
      <c r="B5" s="262" t="s">
        <v>681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785" t="s">
        <v>258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</row>
    <row r="7" spans="1:13" ht="20.25" customHeight="1" thickBot="1" x14ac:dyDescent="0.3">
      <c r="A7" s="81"/>
      <c r="B7" s="783" t="s">
        <v>253</v>
      </c>
      <c r="C7" s="778" t="s">
        <v>229</v>
      </c>
      <c r="D7" s="774"/>
      <c r="E7" s="774"/>
      <c r="F7" s="775"/>
      <c r="G7" s="778" t="s">
        <v>254</v>
      </c>
      <c r="H7" s="775"/>
      <c r="I7" s="772" t="s">
        <v>682</v>
      </c>
      <c r="J7" s="772"/>
      <c r="K7" s="772"/>
      <c r="L7" s="772"/>
      <c r="M7" s="773"/>
    </row>
    <row r="8" spans="1:13" s="56" customFormat="1" ht="18" customHeight="1" thickBot="1" x14ac:dyDescent="0.25">
      <c r="A8" s="80"/>
      <c r="B8" s="783"/>
      <c r="C8" s="779"/>
      <c r="D8" s="776"/>
      <c r="E8" s="776"/>
      <c r="F8" s="777"/>
      <c r="G8" s="779"/>
      <c r="H8" s="777"/>
      <c r="I8" s="708" t="s">
        <v>257</v>
      </c>
      <c r="J8" s="784"/>
      <c r="K8" s="708" t="s">
        <v>683</v>
      </c>
      <c r="L8" s="784"/>
      <c r="M8" s="709"/>
    </row>
    <row r="9" spans="1:13" s="56" customFormat="1" ht="79.5" thickBot="1" x14ac:dyDescent="0.25">
      <c r="A9" s="80"/>
      <c r="B9" s="776"/>
      <c r="C9" s="226" t="s">
        <v>679</v>
      </c>
      <c r="D9" s="229" t="s">
        <v>680</v>
      </c>
      <c r="E9" s="227" t="s">
        <v>242</v>
      </c>
      <c r="F9" s="202" t="s">
        <v>678</v>
      </c>
      <c r="G9" s="204" t="s">
        <v>255</v>
      </c>
      <c r="H9" s="227" t="s">
        <v>256</v>
      </c>
      <c r="I9" s="228" t="s">
        <v>230</v>
      </c>
      <c r="J9" s="229" t="s">
        <v>243</v>
      </c>
      <c r="K9" s="201" t="s">
        <v>226</v>
      </c>
      <c r="L9" s="230" t="s">
        <v>243</v>
      </c>
      <c r="M9" s="202" t="s">
        <v>684</v>
      </c>
    </row>
    <row r="10" spans="1:13" s="56" customFormat="1" ht="37.5" x14ac:dyDescent="0.2">
      <c r="A10" s="80"/>
      <c r="B10" s="782">
        <v>2017</v>
      </c>
      <c r="C10" s="765" t="s">
        <v>764</v>
      </c>
      <c r="D10" s="768" t="s">
        <v>765</v>
      </c>
      <c r="E10" s="786"/>
      <c r="F10" s="768"/>
      <c r="G10" s="750" t="s">
        <v>685</v>
      </c>
      <c r="H10" s="762">
        <v>9831646.4700000007</v>
      </c>
      <c r="I10" s="747">
        <v>0</v>
      </c>
      <c r="J10" s="750">
        <v>0</v>
      </c>
      <c r="K10" s="408">
        <v>1</v>
      </c>
      <c r="L10" s="409">
        <v>9831646.4700000007</v>
      </c>
      <c r="M10" s="410" t="s">
        <v>762</v>
      </c>
    </row>
    <row r="11" spans="1:13" s="56" customFormat="1" ht="18.75" x14ac:dyDescent="0.2">
      <c r="A11" s="80"/>
      <c r="B11" s="780"/>
      <c r="C11" s="766"/>
      <c r="D11" s="769"/>
      <c r="E11" s="766"/>
      <c r="F11" s="769"/>
      <c r="G11" s="751"/>
      <c r="H11" s="763"/>
      <c r="I11" s="748"/>
      <c r="J11" s="751"/>
      <c r="K11" s="411"/>
      <c r="L11" s="412"/>
      <c r="M11" s="413"/>
    </row>
    <row r="12" spans="1:13" s="56" customFormat="1" ht="11.25" customHeight="1" thickBot="1" x14ac:dyDescent="0.25">
      <c r="A12" s="80"/>
      <c r="B12" s="780"/>
      <c r="C12" s="767"/>
      <c r="D12" s="770"/>
      <c r="E12" s="767"/>
      <c r="F12" s="770"/>
      <c r="G12" s="752"/>
      <c r="H12" s="764"/>
      <c r="I12" s="749"/>
      <c r="J12" s="752"/>
      <c r="K12" s="414"/>
      <c r="L12" s="415"/>
      <c r="M12" s="416"/>
    </row>
    <row r="13" spans="1:13" ht="37.5" x14ac:dyDescent="0.25">
      <c r="A13" s="81"/>
      <c r="B13" s="753">
        <v>2018</v>
      </c>
      <c r="C13" s="765" t="s">
        <v>761</v>
      </c>
      <c r="D13" s="768" t="s">
        <v>763</v>
      </c>
      <c r="E13" s="765"/>
      <c r="F13" s="768"/>
      <c r="G13" s="750" t="s">
        <v>685</v>
      </c>
      <c r="H13" s="762">
        <v>7205270.9299999997</v>
      </c>
      <c r="I13" s="747">
        <v>0</v>
      </c>
      <c r="J13" s="750">
        <v>0</v>
      </c>
      <c r="K13" s="417">
        <v>1</v>
      </c>
      <c r="L13" s="418">
        <v>7205270.9299999997</v>
      </c>
      <c r="M13" s="410" t="s">
        <v>762</v>
      </c>
    </row>
    <row r="14" spans="1:13" ht="18.75" x14ac:dyDescent="0.25">
      <c r="A14" s="81"/>
      <c r="B14" s="780"/>
      <c r="C14" s="766"/>
      <c r="D14" s="769"/>
      <c r="E14" s="766"/>
      <c r="F14" s="769"/>
      <c r="G14" s="751"/>
      <c r="H14" s="763"/>
      <c r="I14" s="748"/>
      <c r="J14" s="751"/>
      <c r="K14" s="419"/>
      <c r="L14" s="412"/>
      <c r="M14" s="420"/>
    </row>
    <row r="15" spans="1:13" ht="14.25" customHeight="1" thickBot="1" x14ac:dyDescent="0.3">
      <c r="A15" s="81"/>
      <c r="B15" s="780"/>
      <c r="C15" s="767"/>
      <c r="D15" s="770"/>
      <c r="E15" s="767"/>
      <c r="F15" s="770"/>
      <c r="G15" s="752"/>
      <c r="H15" s="764"/>
      <c r="I15" s="749"/>
      <c r="J15" s="752"/>
      <c r="K15" s="421"/>
      <c r="L15" s="422"/>
      <c r="M15" s="423"/>
    </row>
    <row r="16" spans="1:13" ht="37.5" x14ac:dyDescent="0.25">
      <c r="A16" s="81"/>
      <c r="B16" s="753">
        <v>2019</v>
      </c>
      <c r="C16" s="765" t="s">
        <v>758</v>
      </c>
      <c r="D16" s="768" t="s">
        <v>759</v>
      </c>
      <c r="E16" s="765"/>
      <c r="F16" s="768"/>
      <c r="G16" s="750" t="s">
        <v>685</v>
      </c>
      <c r="H16" s="762">
        <v>1333519.49</v>
      </c>
      <c r="I16" s="747">
        <v>0</v>
      </c>
      <c r="J16" s="750">
        <v>0</v>
      </c>
      <c r="K16" s="424">
        <v>1</v>
      </c>
      <c r="L16" s="409">
        <v>1333519.49</v>
      </c>
      <c r="M16" s="410" t="s">
        <v>762</v>
      </c>
    </row>
    <row r="17" spans="1:14" ht="18" customHeight="1" x14ac:dyDescent="0.25">
      <c r="A17" s="81"/>
      <c r="B17" s="780"/>
      <c r="C17" s="766"/>
      <c r="D17" s="769"/>
      <c r="E17" s="766"/>
      <c r="F17" s="769"/>
      <c r="G17" s="751"/>
      <c r="H17" s="763"/>
      <c r="I17" s="748"/>
      <c r="J17" s="751"/>
      <c r="K17" s="419"/>
      <c r="L17" s="412"/>
      <c r="M17" s="420"/>
    </row>
    <row r="18" spans="1:14" ht="6.75" customHeight="1" thickBot="1" x14ac:dyDescent="0.3">
      <c r="A18" s="81"/>
      <c r="B18" s="780"/>
      <c r="C18" s="767"/>
      <c r="D18" s="770"/>
      <c r="E18" s="767"/>
      <c r="F18" s="770"/>
      <c r="G18" s="752"/>
      <c r="H18" s="764"/>
      <c r="I18" s="749"/>
      <c r="J18" s="752"/>
      <c r="K18" s="425"/>
      <c r="L18" s="426"/>
      <c r="M18" s="427"/>
    </row>
    <row r="19" spans="1:14" ht="37.5" x14ac:dyDescent="0.25">
      <c r="A19" s="81"/>
      <c r="B19" s="753">
        <v>2020</v>
      </c>
      <c r="C19" s="765" t="s">
        <v>756</v>
      </c>
      <c r="D19" s="768" t="s">
        <v>757</v>
      </c>
      <c r="E19" s="765" t="s">
        <v>791</v>
      </c>
      <c r="F19" s="768" t="s">
        <v>792</v>
      </c>
      <c r="G19" s="750" t="s">
        <v>685</v>
      </c>
      <c r="H19" s="762">
        <v>1084276.92</v>
      </c>
      <c r="I19" s="747">
        <v>0</v>
      </c>
      <c r="J19" s="750">
        <v>0</v>
      </c>
      <c r="K19" s="421">
        <v>1</v>
      </c>
      <c r="L19" s="422">
        <v>1084276.92</v>
      </c>
      <c r="M19" s="410" t="s">
        <v>762</v>
      </c>
    </row>
    <row r="20" spans="1:14" ht="15" customHeight="1" thickBot="1" x14ac:dyDescent="0.3">
      <c r="A20" s="81"/>
      <c r="B20" s="780"/>
      <c r="C20" s="766"/>
      <c r="D20" s="769"/>
      <c r="E20" s="766"/>
      <c r="F20" s="769"/>
      <c r="G20" s="751"/>
      <c r="H20" s="763"/>
      <c r="I20" s="748"/>
      <c r="J20" s="751"/>
      <c r="K20" s="419"/>
      <c r="L20" s="412"/>
      <c r="M20" s="420"/>
    </row>
    <row r="21" spans="1:14" ht="19.5" hidden="1" thickBot="1" x14ac:dyDescent="0.3">
      <c r="A21" s="81"/>
      <c r="B21" s="755"/>
      <c r="C21" s="767"/>
      <c r="D21" s="770"/>
      <c r="E21" s="767"/>
      <c r="F21" s="770"/>
      <c r="G21" s="752"/>
      <c r="H21" s="764"/>
      <c r="I21" s="749"/>
      <c r="J21" s="752"/>
      <c r="K21" s="428"/>
      <c r="L21" s="415"/>
      <c r="M21" s="423"/>
    </row>
    <row r="22" spans="1:14" ht="37.5" x14ac:dyDescent="0.25">
      <c r="A22" s="81"/>
      <c r="B22" s="753">
        <v>2021</v>
      </c>
      <c r="C22" s="765" t="s">
        <v>776</v>
      </c>
      <c r="D22" s="768" t="s">
        <v>775</v>
      </c>
      <c r="E22" s="765" t="s">
        <v>774</v>
      </c>
      <c r="F22" s="768" t="s">
        <v>773</v>
      </c>
      <c r="G22" s="750" t="s">
        <v>685</v>
      </c>
      <c r="H22" s="762">
        <v>2488897.79</v>
      </c>
      <c r="I22" s="747">
        <v>0</v>
      </c>
      <c r="J22" s="750">
        <v>0</v>
      </c>
      <c r="K22" s="421">
        <v>1</v>
      </c>
      <c r="L22" s="422">
        <v>2488897.79</v>
      </c>
      <c r="M22" s="410" t="s">
        <v>762</v>
      </c>
    </row>
    <row r="23" spans="1:14" ht="18.75" x14ac:dyDescent="0.25">
      <c r="A23" s="81"/>
      <c r="B23" s="780"/>
      <c r="C23" s="766"/>
      <c r="D23" s="769"/>
      <c r="E23" s="766"/>
      <c r="F23" s="769"/>
      <c r="G23" s="751"/>
      <c r="H23" s="763"/>
      <c r="I23" s="748"/>
      <c r="J23" s="751"/>
      <c r="K23" s="419"/>
      <c r="L23" s="412"/>
      <c r="M23" s="420"/>
    </row>
    <row r="24" spans="1:14" ht="15" customHeight="1" thickBot="1" x14ac:dyDescent="0.3">
      <c r="A24" s="81"/>
      <c r="B24" s="755"/>
      <c r="C24" s="767"/>
      <c r="D24" s="770"/>
      <c r="E24" s="767"/>
      <c r="F24" s="770"/>
      <c r="G24" s="752"/>
      <c r="H24" s="764"/>
      <c r="I24" s="749"/>
      <c r="J24" s="752"/>
      <c r="K24" s="428"/>
      <c r="L24" s="429"/>
      <c r="M24" s="423"/>
    </row>
    <row r="25" spans="1:14" ht="15" customHeight="1" x14ac:dyDescent="0.25">
      <c r="A25" s="16"/>
      <c r="B25" s="753">
        <v>2022</v>
      </c>
      <c r="C25" s="765"/>
      <c r="D25" s="768"/>
      <c r="E25" s="765"/>
      <c r="F25" s="768"/>
      <c r="G25" s="750" t="s">
        <v>685</v>
      </c>
      <c r="H25" s="762">
        <v>7768890.7000000002</v>
      </c>
      <c r="I25" s="747">
        <v>0</v>
      </c>
      <c r="J25" s="750">
        <v>0</v>
      </c>
      <c r="K25" s="421"/>
      <c r="L25" s="422"/>
      <c r="M25" s="410" t="s">
        <v>760</v>
      </c>
    </row>
    <row r="26" spans="1:14" ht="16.5" customHeight="1" x14ac:dyDescent="0.25">
      <c r="A26" s="16"/>
      <c r="B26" s="780"/>
      <c r="C26" s="766"/>
      <c r="D26" s="769"/>
      <c r="E26" s="766"/>
      <c r="F26" s="769"/>
      <c r="G26" s="751"/>
      <c r="H26" s="763"/>
      <c r="I26" s="748"/>
      <c r="J26" s="751"/>
      <c r="K26" s="419"/>
      <c r="L26" s="412"/>
      <c r="M26" s="420"/>
    </row>
    <row r="27" spans="1:14" ht="19.5" thickBot="1" x14ac:dyDescent="0.3">
      <c r="B27" s="755"/>
      <c r="C27" s="767"/>
      <c r="D27" s="770"/>
      <c r="E27" s="767"/>
      <c r="F27" s="770"/>
      <c r="G27" s="752"/>
      <c r="H27" s="764"/>
      <c r="I27" s="749"/>
      <c r="J27" s="752"/>
      <c r="K27" s="428"/>
      <c r="L27" s="429"/>
      <c r="M27" s="450"/>
    </row>
    <row r="28" spans="1:14" s="56" customFormat="1" ht="15.75" customHeight="1" x14ac:dyDescent="0.2">
      <c r="B28" s="715" t="s">
        <v>248</v>
      </c>
      <c r="C28" s="778" t="s">
        <v>244</v>
      </c>
      <c r="D28" s="775"/>
      <c r="E28" s="774" t="s">
        <v>231</v>
      </c>
      <c r="F28" s="774"/>
      <c r="G28" s="774"/>
      <c r="H28" s="774"/>
      <c r="I28" s="774"/>
      <c r="J28" s="775"/>
      <c r="K28" s="132"/>
      <c r="L28" s="132"/>
      <c r="M28" s="89"/>
      <c r="N28" s="89"/>
    </row>
    <row r="29" spans="1:14" s="56" customFormat="1" ht="8.25" customHeight="1" thickBot="1" x14ac:dyDescent="0.25">
      <c r="B29" s="781"/>
      <c r="C29" s="779"/>
      <c r="D29" s="777"/>
      <c r="E29" s="776"/>
      <c r="F29" s="776"/>
      <c r="G29" s="776"/>
      <c r="H29" s="776"/>
      <c r="I29" s="776"/>
      <c r="J29" s="777"/>
      <c r="K29" s="132"/>
      <c r="M29" s="270"/>
      <c r="N29" s="89"/>
    </row>
    <row r="30" spans="1:14" s="56" customFormat="1" ht="27" customHeight="1" thickBot="1" x14ac:dyDescent="0.25">
      <c r="B30" s="716"/>
      <c r="C30" s="226" t="s">
        <v>196</v>
      </c>
      <c r="D30" s="231" t="s">
        <v>201</v>
      </c>
      <c r="E30" s="211" t="s">
        <v>245</v>
      </c>
      <c r="F30" s="771" t="s">
        <v>246</v>
      </c>
      <c r="G30" s="772"/>
      <c r="H30" s="772"/>
      <c r="I30" s="772"/>
      <c r="J30" s="773"/>
      <c r="K30" s="132"/>
      <c r="M30" s="89"/>
      <c r="N30" s="89"/>
    </row>
    <row r="31" spans="1:14" s="56" customFormat="1" x14ac:dyDescent="0.2">
      <c r="B31" s="753" t="s">
        <v>228</v>
      </c>
      <c r="C31" s="254"/>
      <c r="D31" s="122"/>
      <c r="E31" s="133"/>
      <c r="F31" s="759"/>
      <c r="G31" s="760"/>
      <c r="H31" s="760"/>
      <c r="I31" s="760"/>
      <c r="J31" s="761"/>
      <c r="K31" s="132"/>
      <c r="M31" s="89"/>
    </row>
    <row r="32" spans="1:14" s="56" customFormat="1" x14ac:dyDescent="0.2">
      <c r="B32" s="754"/>
      <c r="C32" s="255"/>
      <c r="D32" s="123"/>
      <c r="E32" s="134"/>
      <c r="F32" s="756"/>
      <c r="G32" s="757"/>
      <c r="H32" s="757"/>
      <c r="I32" s="757"/>
      <c r="J32" s="758"/>
      <c r="K32" s="132"/>
      <c r="L32" s="132"/>
      <c r="M32" s="89"/>
    </row>
    <row r="33" spans="2:13" s="56" customFormat="1" x14ac:dyDescent="0.2">
      <c r="B33" s="754"/>
      <c r="C33" s="255"/>
      <c r="D33" s="124"/>
      <c r="E33" s="134"/>
      <c r="F33" s="756"/>
      <c r="G33" s="757"/>
      <c r="H33" s="757"/>
      <c r="I33" s="757"/>
      <c r="J33" s="758"/>
      <c r="K33" s="132"/>
      <c r="L33" s="132"/>
      <c r="M33" s="89"/>
    </row>
    <row r="34" spans="2:13" s="56" customFormat="1" ht="16.5" thickBot="1" x14ac:dyDescent="0.25">
      <c r="B34" s="754"/>
      <c r="C34" s="264"/>
      <c r="D34" s="265"/>
      <c r="E34" s="135"/>
      <c r="F34" s="756"/>
      <c r="G34" s="757"/>
      <c r="H34" s="757"/>
      <c r="I34" s="757"/>
      <c r="J34" s="758"/>
      <c r="K34" s="132"/>
      <c r="L34" s="132"/>
      <c r="M34" s="89"/>
    </row>
    <row r="35" spans="2:13" s="56" customFormat="1" ht="16.5" thickBot="1" x14ac:dyDescent="0.25">
      <c r="B35" s="755"/>
      <c r="C35" s="263"/>
      <c r="D35" s="263" t="s">
        <v>232</v>
      </c>
      <c r="E35" s="266"/>
      <c r="F35" s="267"/>
      <c r="G35" s="267"/>
      <c r="H35" s="267"/>
      <c r="I35" s="268"/>
      <c r="J35" s="269"/>
      <c r="K35" s="132"/>
      <c r="L35" s="132"/>
      <c r="M35" s="89"/>
    </row>
    <row r="36" spans="2:13" s="56" customFormat="1" x14ac:dyDescent="0.2">
      <c r="B36" s="753" t="s">
        <v>249</v>
      </c>
      <c r="C36" s="254"/>
      <c r="D36" s="122"/>
      <c r="E36" s="133"/>
      <c r="F36" s="759"/>
      <c r="G36" s="760"/>
      <c r="H36" s="760"/>
      <c r="I36" s="760"/>
      <c r="J36" s="761"/>
      <c r="K36" s="132"/>
      <c r="L36" s="132"/>
      <c r="M36" s="89"/>
    </row>
    <row r="37" spans="2:13" s="56" customFormat="1" x14ac:dyDescent="0.2">
      <c r="B37" s="754"/>
      <c r="C37" s="255"/>
      <c r="D37" s="123"/>
      <c r="E37" s="134"/>
      <c r="F37" s="756"/>
      <c r="G37" s="757"/>
      <c r="H37" s="757"/>
      <c r="I37" s="757"/>
      <c r="J37" s="758"/>
      <c r="K37" s="132"/>
      <c r="L37" s="132"/>
      <c r="M37" s="89"/>
    </row>
    <row r="38" spans="2:13" s="56" customFormat="1" x14ac:dyDescent="0.2">
      <c r="B38" s="754"/>
      <c r="C38" s="255"/>
      <c r="D38" s="124"/>
      <c r="E38" s="134"/>
      <c r="F38" s="756"/>
      <c r="G38" s="757"/>
      <c r="H38" s="757"/>
      <c r="I38" s="757"/>
      <c r="J38" s="758"/>
      <c r="K38" s="132"/>
      <c r="L38" s="132"/>
      <c r="M38" s="89"/>
    </row>
    <row r="39" spans="2:13" s="56" customFormat="1" ht="16.5" thickBot="1" x14ac:dyDescent="0.25">
      <c r="B39" s="754"/>
      <c r="C39" s="264"/>
      <c r="D39" s="265"/>
      <c r="E39" s="135"/>
      <c r="F39" s="756"/>
      <c r="G39" s="757"/>
      <c r="H39" s="757"/>
      <c r="I39" s="757"/>
      <c r="J39" s="758"/>
      <c r="K39" s="132"/>
      <c r="L39" s="132"/>
      <c r="M39" s="89"/>
    </row>
    <row r="40" spans="2:13" s="56" customFormat="1" ht="16.5" thickBot="1" x14ac:dyDescent="0.25">
      <c r="B40" s="755"/>
      <c r="C40" s="263"/>
      <c r="D40" s="263" t="s">
        <v>232</v>
      </c>
      <c r="E40" s="266"/>
      <c r="F40" s="267"/>
      <c r="G40" s="267"/>
      <c r="H40" s="267"/>
      <c r="I40" s="268"/>
      <c r="J40" s="269"/>
      <c r="K40" s="132"/>
      <c r="L40" s="132"/>
      <c r="M40" s="89"/>
    </row>
    <row r="41" spans="2:13" s="56" customFormat="1" x14ac:dyDescent="0.2">
      <c r="B41" s="753" t="s">
        <v>250</v>
      </c>
      <c r="C41" s="254"/>
      <c r="D41" s="122"/>
      <c r="E41" s="133"/>
      <c r="F41" s="759"/>
      <c r="G41" s="760"/>
      <c r="H41" s="760"/>
      <c r="I41" s="760"/>
      <c r="J41" s="761"/>
      <c r="K41" s="132"/>
      <c r="L41" s="132"/>
      <c r="M41" s="89"/>
    </row>
    <row r="42" spans="2:13" s="56" customFormat="1" x14ac:dyDescent="0.2">
      <c r="B42" s="754"/>
      <c r="C42" s="255"/>
      <c r="D42" s="123"/>
      <c r="E42" s="134"/>
      <c r="F42" s="756"/>
      <c r="G42" s="757"/>
      <c r="H42" s="757"/>
      <c r="I42" s="757"/>
      <c r="J42" s="758"/>
      <c r="K42" s="132"/>
      <c r="L42" s="132"/>
      <c r="M42" s="89"/>
    </row>
    <row r="43" spans="2:13" s="56" customFormat="1" x14ac:dyDescent="0.2">
      <c r="B43" s="754"/>
      <c r="C43" s="255"/>
      <c r="D43" s="124"/>
      <c r="E43" s="134"/>
      <c r="F43" s="756"/>
      <c r="G43" s="757"/>
      <c r="H43" s="757"/>
      <c r="I43" s="757"/>
      <c r="J43" s="758"/>
      <c r="K43" s="132"/>
      <c r="L43" s="132"/>
      <c r="M43" s="89"/>
    </row>
    <row r="44" spans="2:13" s="56" customFormat="1" ht="16.5" thickBot="1" x14ac:dyDescent="0.25">
      <c r="B44" s="754"/>
      <c r="C44" s="264"/>
      <c r="D44" s="265"/>
      <c r="E44" s="135"/>
      <c r="F44" s="756"/>
      <c r="G44" s="757"/>
      <c r="H44" s="757"/>
      <c r="I44" s="757"/>
      <c r="J44" s="758"/>
      <c r="K44" s="132"/>
      <c r="L44" s="132"/>
      <c r="M44" s="89"/>
    </row>
    <row r="45" spans="2:13" s="56" customFormat="1" ht="16.5" thickBot="1" x14ac:dyDescent="0.25">
      <c r="B45" s="755"/>
      <c r="C45" s="263"/>
      <c r="D45" s="263" t="s">
        <v>232</v>
      </c>
      <c r="E45" s="266"/>
      <c r="F45" s="267"/>
      <c r="G45" s="267"/>
      <c r="H45" s="267"/>
      <c r="I45" s="268"/>
      <c r="J45" s="269"/>
      <c r="K45" s="132"/>
      <c r="L45" s="132"/>
      <c r="M45" s="89"/>
    </row>
    <row r="46" spans="2:13" s="56" customFormat="1" x14ac:dyDescent="0.2">
      <c r="B46" s="753" t="s">
        <v>251</v>
      </c>
      <c r="C46" s="254"/>
      <c r="D46" s="122"/>
      <c r="E46" s="133"/>
      <c r="F46" s="759"/>
      <c r="G46" s="760"/>
      <c r="H46" s="760"/>
      <c r="I46" s="760"/>
      <c r="J46" s="761"/>
      <c r="K46" s="132"/>
      <c r="L46" s="132"/>
      <c r="M46" s="89"/>
    </row>
    <row r="47" spans="2:13" s="56" customFormat="1" x14ac:dyDescent="0.2">
      <c r="B47" s="754"/>
      <c r="C47" s="255"/>
      <c r="D47" s="123"/>
      <c r="E47" s="134"/>
      <c r="F47" s="756"/>
      <c r="G47" s="757"/>
      <c r="H47" s="757"/>
      <c r="I47" s="757"/>
      <c r="J47" s="758"/>
      <c r="K47" s="132"/>
      <c r="L47" s="132"/>
      <c r="M47" s="89"/>
    </row>
    <row r="48" spans="2:13" s="56" customFormat="1" x14ac:dyDescent="0.2">
      <c r="B48" s="754"/>
      <c r="C48" s="255"/>
      <c r="D48" s="124"/>
      <c r="E48" s="134"/>
      <c r="F48" s="756"/>
      <c r="G48" s="757"/>
      <c r="H48" s="757"/>
      <c r="I48" s="757"/>
      <c r="J48" s="758"/>
      <c r="K48" s="132"/>
      <c r="L48" s="132"/>
      <c r="M48" s="89"/>
    </row>
    <row r="49" spans="2:13" s="56" customFormat="1" ht="16.5" thickBot="1" x14ac:dyDescent="0.25">
      <c r="B49" s="754"/>
      <c r="C49" s="264"/>
      <c r="D49" s="265"/>
      <c r="E49" s="135"/>
      <c r="F49" s="756"/>
      <c r="G49" s="757"/>
      <c r="H49" s="757"/>
      <c r="I49" s="757"/>
      <c r="J49" s="758"/>
      <c r="K49" s="132"/>
      <c r="L49" s="132"/>
      <c r="M49" s="89"/>
    </row>
    <row r="50" spans="2:13" s="56" customFormat="1" ht="16.5" thickBot="1" x14ac:dyDescent="0.25">
      <c r="B50" s="755"/>
      <c r="C50" s="263"/>
      <c r="D50" s="263" t="s">
        <v>232</v>
      </c>
      <c r="E50" s="266"/>
      <c r="F50" s="267"/>
      <c r="G50" s="267"/>
      <c r="H50" s="267"/>
      <c r="I50" s="268"/>
      <c r="J50" s="269"/>
      <c r="K50" s="132"/>
      <c r="L50" s="132"/>
      <c r="M50" s="89"/>
    </row>
    <row r="51" spans="2:13" s="56" customFormat="1" x14ac:dyDescent="0.2">
      <c r="B51" s="753" t="s">
        <v>252</v>
      </c>
      <c r="C51" s="254"/>
      <c r="D51" s="122"/>
      <c r="E51" s="133"/>
      <c r="F51" s="759"/>
      <c r="G51" s="760"/>
      <c r="H51" s="760"/>
      <c r="I51" s="760"/>
      <c r="J51" s="761"/>
      <c r="K51" s="132"/>
      <c r="L51" s="132"/>
      <c r="M51" s="89"/>
    </row>
    <row r="52" spans="2:13" s="56" customFormat="1" x14ac:dyDescent="0.2">
      <c r="B52" s="754"/>
      <c r="C52" s="255"/>
      <c r="D52" s="123"/>
      <c r="E52" s="134"/>
      <c r="F52" s="756"/>
      <c r="G52" s="757"/>
      <c r="H52" s="757"/>
      <c r="I52" s="757"/>
      <c r="J52" s="758"/>
      <c r="K52" s="132"/>
      <c r="L52" s="132"/>
      <c r="M52" s="89"/>
    </row>
    <row r="53" spans="2:13" s="56" customFormat="1" x14ac:dyDescent="0.2">
      <c r="B53" s="754"/>
      <c r="C53" s="255"/>
      <c r="D53" s="124"/>
      <c r="E53" s="134"/>
      <c r="F53" s="756"/>
      <c r="G53" s="757"/>
      <c r="H53" s="757"/>
      <c r="I53" s="757"/>
      <c r="J53" s="758"/>
      <c r="K53" s="132"/>
      <c r="L53" s="132"/>
      <c r="M53" s="89"/>
    </row>
    <row r="54" spans="2:13" s="56" customFormat="1" ht="16.5" thickBot="1" x14ac:dyDescent="0.25">
      <c r="B54" s="754"/>
      <c r="C54" s="264"/>
      <c r="D54" s="265"/>
      <c r="E54" s="135"/>
      <c r="F54" s="756"/>
      <c r="G54" s="757"/>
      <c r="H54" s="757"/>
      <c r="I54" s="757"/>
      <c r="J54" s="758"/>
      <c r="K54" s="132"/>
      <c r="L54" s="132"/>
      <c r="M54" s="89"/>
    </row>
    <row r="55" spans="2:13" s="56" customFormat="1" ht="16.5" thickBot="1" x14ac:dyDescent="0.25">
      <c r="B55" s="755"/>
      <c r="C55" s="263"/>
      <c r="D55" s="263" t="s">
        <v>232</v>
      </c>
      <c r="E55" s="266"/>
      <c r="F55" s="267"/>
      <c r="G55" s="267"/>
      <c r="H55" s="267"/>
      <c r="I55" s="268"/>
      <c r="J55" s="269"/>
      <c r="K55" s="132"/>
      <c r="L55" s="132"/>
      <c r="M55" s="89"/>
    </row>
    <row r="56" spans="2:13" x14ac:dyDescent="0.25">
      <c r="B56" s="13" t="s">
        <v>247</v>
      </c>
    </row>
    <row r="58" spans="2:13" x14ac:dyDescent="0.25">
      <c r="J58" s="599"/>
      <c r="K58" s="599"/>
      <c r="L58" s="599"/>
    </row>
    <row r="59" spans="2:13" x14ac:dyDescent="0.25">
      <c r="J59" s="656" t="s">
        <v>795</v>
      </c>
      <c r="K59" s="656"/>
      <c r="L59" s="656"/>
    </row>
    <row r="60" spans="2:13" x14ac:dyDescent="0.25">
      <c r="J60" s="656" t="s">
        <v>794</v>
      </c>
      <c r="K60" s="656"/>
      <c r="L60" s="656"/>
    </row>
  </sheetData>
  <mergeCells count="94">
    <mergeCell ref="J58:L58"/>
    <mergeCell ref="J59:L59"/>
    <mergeCell ref="J60:L60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B22:B24"/>
    <mergeCell ref="B28:B30"/>
    <mergeCell ref="C13:C15"/>
    <mergeCell ref="C16:C18"/>
    <mergeCell ref="C19:C21"/>
    <mergeCell ref="C22:C24"/>
    <mergeCell ref="B19:B21"/>
    <mergeCell ref="B13:B15"/>
    <mergeCell ref="B16:B18"/>
    <mergeCell ref="B25:B27"/>
    <mergeCell ref="H13:H15"/>
    <mergeCell ref="H16:H18"/>
    <mergeCell ref="H10:H12"/>
    <mergeCell ref="D10:D12"/>
    <mergeCell ref="G10:G12"/>
    <mergeCell ref="F10:F12"/>
    <mergeCell ref="G13:G15"/>
    <mergeCell ref="G16:G18"/>
    <mergeCell ref="E13:E15"/>
    <mergeCell ref="E16:E18"/>
    <mergeCell ref="F13:F15"/>
    <mergeCell ref="F16:F18"/>
    <mergeCell ref="D13:D15"/>
    <mergeCell ref="D16:D18"/>
    <mergeCell ref="B51:B55"/>
    <mergeCell ref="F30:J30"/>
    <mergeCell ref="E28:J29"/>
    <mergeCell ref="F31:J31"/>
    <mergeCell ref="F33:J33"/>
    <mergeCell ref="C28:D29"/>
    <mergeCell ref="B31:B35"/>
    <mergeCell ref="F32:J32"/>
    <mergeCell ref="F52:J52"/>
    <mergeCell ref="F54:J54"/>
    <mergeCell ref="F46:J46"/>
    <mergeCell ref="F47:J47"/>
    <mergeCell ref="F48:J48"/>
    <mergeCell ref="F49:J49"/>
    <mergeCell ref="F51:J51"/>
    <mergeCell ref="F38:J38"/>
    <mergeCell ref="J13:J15"/>
    <mergeCell ref="J16:J18"/>
    <mergeCell ref="J19:J21"/>
    <mergeCell ref="J22:J24"/>
    <mergeCell ref="I13:I15"/>
    <mergeCell ref="I16:I18"/>
    <mergeCell ref="I19:I21"/>
    <mergeCell ref="I22:I24"/>
    <mergeCell ref="G19:G21"/>
    <mergeCell ref="H19:H21"/>
    <mergeCell ref="C25:C27"/>
    <mergeCell ref="D25:D27"/>
    <mergeCell ref="E25:E27"/>
    <mergeCell ref="F25:F27"/>
    <mergeCell ref="G25:G27"/>
    <mergeCell ref="D22:D24"/>
    <mergeCell ref="F19:F21"/>
    <mergeCell ref="F22:F24"/>
    <mergeCell ref="H22:H24"/>
    <mergeCell ref="G22:G24"/>
    <mergeCell ref="E19:E21"/>
    <mergeCell ref="E22:E24"/>
    <mergeCell ref="D19:D21"/>
    <mergeCell ref="F53:J53"/>
    <mergeCell ref="F39:J39"/>
    <mergeCell ref="F41:J41"/>
    <mergeCell ref="F42:J42"/>
    <mergeCell ref="F43:J43"/>
    <mergeCell ref="F44:J44"/>
    <mergeCell ref="I25:I27"/>
    <mergeCell ref="J25:J27"/>
    <mergeCell ref="B41:B45"/>
    <mergeCell ref="B46:B50"/>
    <mergeCell ref="B36:B40"/>
    <mergeCell ref="F34:J34"/>
    <mergeCell ref="F36:J36"/>
    <mergeCell ref="F37:J37"/>
    <mergeCell ref="H25:H27"/>
  </mergeCells>
  <dataValidations count="1">
    <dataValidation type="list" allowBlank="1" showInputMessage="1" showErrorMessage="1" sqref="G10:G27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opsezi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стања'!Oblast_štampanja</vt:lpstr>
      <vt:lpstr>Готовина!Oblast_štampanja</vt:lpstr>
      <vt:lpstr>'Динамика запослених'!Oblast_štampanja</vt:lpstr>
      <vt:lpstr>'Извештај о новчаним токовима'!Oblast_štampanja</vt:lpstr>
      <vt:lpstr>'Ср. за посебне намене'!Oblast_štampanja</vt:lpstr>
      <vt:lpstr>'Трошкови запослених'!Oblast_štampanja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spomenka.milosevic@jpkk.rs</cp:lastModifiedBy>
  <cp:lastPrinted>2023-07-31T04:14:26Z</cp:lastPrinted>
  <dcterms:created xsi:type="dcterms:W3CDTF">2013-03-12T08:27:17Z</dcterms:created>
  <dcterms:modified xsi:type="dcterms:W3CDTF">2023-07-31T04:17:36Z</dcterms:modified>
</cp:coreProperties>
</file>