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3\Program poslovanja za 2023\Program poslovanja za 2023.godinu\Druga izmena programa poslovanja za 2023\"/>
    </mc:Choice>
  </mc:AlternateContent>
  <workbookProtection workbookPassword="CC09" lockStructure="1"/>
  <bookViews>
    <workbookView xWindow="0" yWindow="0" windowWidth="28800" windowHeight="12315" tabRatio="878" firstSheet="7" activeTab="15"/>
  </bookViews>
  <sheets>
    <sheet name="Прилог 1" sheetId="62" r:id="rId1"/>
    <sheet name="Прилог 1а" sheetId="63" r:id="rId2"/>
    <sheet name="Прилог 1б" sheetId="64" r:id="rId3"/>
    <sheet name="Прилог 2" sheetId="65" r:id="rId4"/>
    <sheet name="Прилог 3" sheetId="66" r:id="rId5"/>
    <sheet name="Прилог 4" sheetId="56" r:id="rId6"/>
    <sheet name="Прилог 4 наставак" sheetId="59" r:id="rId7"/>
    <sheet name="Прилог 5" sheetId="67" r:id="rId8"/>
    <sheet name="Прилог 5а" sheetId="68" r:id="rId9"/>
    <sheet name="Прилог 5б" sheetId="69" r:id="rId10"/>
    <sheet name="Прилог 6" sheetId="46" r:id="rId11"/>
    <sheet name="Прилог 7" sheetId="34" r:id="rId12"/>
    <sheet name="Прилог  8" sheetId="43" r:id="rId13"/>
    <sheet name="Прилог 9" sheetId="55" r:id="rId14"/>
    <sheet name="Прилог 10" sheetId="15" r:id="rId15"/>
    <sheet name="Прилог 11" sheetId="35" r:id="rId16"/>
    <sheet name="Прилог 11a" sheetId="60" r:id="rId17"/>
    <sheet name="Прилог 11б" sheetId="70" r:id="rId18"/>
    <sheet name="Прилог 12" sheetId="54" r:id="rId19"/>
    <sheet name="Прилог 13" sheetId="36" r:id="rId20"/>
    <sheet name="Прилог 14" sheetId="50" r:id="rId21"/>
    <sheet name="Прилог 15" sheetId="22" r:id="rId22"/>
    <sheet name="Прилог 16" sheetId="24" r:id="rId23"/>
    <sheet name="Прилог 17" sheetId="20" r:id="rId24"/>
  </sheets>
  <definedNames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15'!$A$1:$I$70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35" l="1"/>
  <c r="H10" i="34" l="1"/>
  <c r="H60" i="35"/>
  <c r="J163" i="24" l="1"/>
  <c r="L163" i="24"/>
  <c r="M163" i="24"/>
  <c r="I163" i="24"/>
  <c r="M72" i="24"/>
  <c r="L72" i="24"/>
  <c r="K72" i="24"/>
  <c r="K163" i="24" s="1"/>
  <c r="J72" i="24"/>
  <c r="I72" i="24"/>
  <c r="M52" i="24"/>
  <c r="L52" i="24"/>
  <c r="K52" i="24"/>
  <c r="J52" i="24"/>
  <c r="I52" i="24"/>
  <c r="G163" i="24"/>
  <c r="F163" i="24"/>
  <c r="M137" i="24"/>
  <c r="L137" i="24"/>
  <c r="K137" i="24"/>
  <c r="J137" i="24"/>
  <c r="I137" i="24"/>
  <c r="M132" i="24"/>
  <c r="L132" i="24"/>
  <c r="K132" i="24"/>
  <c r="J132" i="24"/>
  <c r="I132" i="24"/>
  <c r="M127" i="24"/>
  <c r="L127" i="24"/>
  <c r="K127" i="24"/>
  <c r="J127" i="24"/>
  <c r="I127" i="24"/>
  <c r="M122" i="24"/>
  <c r="L122" i="24"/>
  <c r="K122" i="24"/>
  <c r="J122" i="24"/>
  <c r="I122" i="24"/>
  <c r="M117" i="24"/>
  <c r="L117" i="24"/>
  <c r="K117" i="24"/>
  <c r="J117" i="24"/>
  <c r="I117" i="24"/>
  <c r="M112" i="24"/>
  <c r="L112" i="24"/>
  <c r="K112" i="24"/>
  <c r="J112" i="24"/>
  <c r="I112" i="24"/>
  <c r="M107" i="24"/>
  <c r="L107" i="24"/>
  <c r="K107" i="24"/>
  <c r="J107" i="24"/>
  <c r="I107" i="24"/>
  <c r="M102" i="24"/>
  <c r="L102" i="24"/>
  <c r="K102" i="24"/>
  <c r="J102" i="24"/>
  <c r="I102" i="24"/>
  <c r="M162" i="24" l="1"/>
  <c r="L162" i="24"/>
  <c r="K162" i="24"/>
  <c r="J162" i="24"/>
  <c r="I162" i="24"/>
  <c r="M157" i="24"/>
  <c r="L157" i="24"/>
  <c r="K157" i="24"/>
  <c r="J157" i="24"/>
  <c r="I157" i="24"/>
  <c r="M97" i="24"/>
  <c r="L97" i="24"/>
  <c r="K97" i="24"/>
  <c r="J97" i="24"/>
  <c r="I97" i="24"/>
  <c r="M92" i="24"/>
  <c r="L92" i="24"/>
  <c r="K92" i="24"/>
  <c r="J92" i="24"/>
  <c r="I92" i="24"/>
  <c r="M87" i="24"/>
  <c r="L87" i="24"/>
  <c r="K87" i="24"/>
  <c r="J87" i="24"/>
  <c r="I87" i="24"/>
  <c r="M82" i="24"/>
  <c r="L82" i="24"/>
  <c r="K82" i="24"/>
  <c r="J82" i="24"/>
  <c r="I82" i="24"/>
  <c r="M77" i="24"/>
  <c r="L77" i="24"/>
  <c r="K77" i="24"/>
  <c r="J77" i="24"/>
  <c r="I77" i="24"/>
  <c r="J67" i="24"/>
  <c r="K67" i="24"/>
  <c r="L67" i="24"/>
  <c r="M67" i="24"/>
  <c r="I67" i="24"/>
  <c r="G11" i="67" l="1"/>
  <c r="H124" i="67"/>
  <c r="G21" i="35" l="1"/>
  <c r="H30" i="15" l="1"/>
  <c r="H17" i="15"/>
  <c r="D30" i="15"/>
  <c r="D17" i="15"/>
  <c r="C10" i="59" l="1"/>
  <c r="C9" i="59"/>
  <c r="C8" i="59"/>
  <c r="C6" i="59"/>
  <c r="C5" i="59"/>
  <c r="D44" i="56" l="1"/>
  <c r="D43" i="56"/>
  <c r="D39" i="56"/>
  <c r="D38" i="56"/>
  <c r="D35" i="56"/>
  <c r="D34" i="56"/>
  <c r="D30" i="56"/>
  <c r="D29" i="56"/>
  <c r="D26" i="56"/>
  <c r="D24" i="56"/>
  <c r="D25" i="56" s="1"/>
  <c r="D23" i="56"/>
  <c r="D22" i="56"/>
  <c r="D21" i="56"/>
  <c r="D18" i="56"/>
  <c r="D17" i="56"/>
  <c r="D14" i="56"/>
  <c r="D13" i="56"/>
  <c r="D10" i="56"/>
  <c r="D9" i="56"/>
  <c r="C44" i="56"/>
  <c r="C43" i="56"/>
  <c r="C39" i="56"/>
  <c r="C38" i="56"/>
  <c r="C35" i="56"/>
  <c r="C34" i="56"/>
  <c r="C30" i="56"/>
  <c r="C29" i="56"/>
  <c r="C26" i="56"/>
  <c r="C25" i="56"/>
  <c r="C22" i="56"/>
  <c r="C21" i="56"/>
  <c r="C18" i="56"/>
  <c r="C17" i="56"/>
  <c r="C14" i="56"/>
  <c r="C13" i="56"/>
  <c r="C10" i="56"/>
  <c r="C9" i="56"/>
  <c r="F94" i="67"/>
  <c r="G94" i="67"/>
  <c r="H94" i="67"/>
  <c r="E94" i="67"/>
  <c r="E89" i="67" l="1"/>
  <c r="F89" i="67"/>
  <c r="G89" i="67"/>
  <c r="I10" i="34"/>
  <c r="G10" i="34"/>
  <c r="F10" i="34"/>
  <c r="D57" i="35"/>
  <c r="D58" i="35"/>
  <c r="E58" i="35" s="1"/>
  <c r="D59" i="35"/>
  <c r="D60" i="35"/>
  <c r="D61" i="35"/>
  <c r="D62" i="35"/>
  <c r="D63" i="35"/>
  <c r="D64" i="35"/>
  <c r="D65" i="35"/>
  <c r="D66" i="35"/>
  <c r="D67" i="35"/>
  <c r="D56" i="35"/>
  <c r="C57" i="35"/>
  <c r="C58" i="35"/>
  <c r="C59" i="35"/>
  <c r="C60" i="35"/>
  <c r="C61" i="35"/>
  <c r="C62" i="35"/>
  <c r="C63" i="35"/>
  <c r="C64" i="35"/>
  <c r="C65" i="35"/>
  <c r="C66" i="35"/>
  <c r="C67" i="35"/>
  <c r="C56" i="35"/>
  <c r="N69" i="35"/>
  <c r="N68" i="35"/>
  <c r="N57" i="35"/>
  <c r="N58" i="35"/>
  <c r="N59" i="35"/>
  <c r="N60" i="35"/>
  <c r="N61" i="35"/>
  <c r="N62" i="35"/>
  <c r="N63" i="35"/>
  <c r="N64" i="35"/>
  <c r="N65" i="35"/>
  <c r="N66" i="35"/>
  <c r="N67" i="35"/>
  <c r="N56" i="35"/>
  <c r="M69" i="35"/>
  <c r="M68" i="35"/>
  <c r="K57" i="35"/>
  <c r="K58" i="35"/>
  <c r="K59" i="35"/>
  <c r="K60" i="35"/>
  <c r="K61" i="35"/>
  <c r="K62" i="35"/>
  <c r="K63" i="35"/>
  <c r="K64" i="35"/>
  <c r="K65" i="35"/>
  <c r="K66" i="35"/>
  <c r="K67" i="35"/>
  <c r="K56" i="35"/>
  <c r="J68" i="35"/>
  <c r="J69" i="35" s="1"/>
  <c r="H57" i="35"/>
  <c r="H58" i="35"/>
  <c r="H59" i="35"/>
  <c r="H61" i="35"/>
  <c r="H62" i="35"/>
  <c r="H63" i="35"/>
  <c r="H64" i="35"/>
  <c r="H65" i="35"/>
  <c r="H66" i="35"/>
  <c r="H67" i="35"/>
  <c r="H56" i="35"/>
  <c r="G68" i="35"/>
  <c r="G69" i="35" s="1"/>
  <c r="L68" i="35"/>
  <c r="L69" i="35" s="1"/>
  <c r="I68" i="35"/>
  <c r="I69" i="35" s="1"/>
  <c r="F68" i="35"/>
  <c r="F69" i="35" s="1"/>
  <c r="E37" i="35"/>
  <c r="D34" i="35"/>
  <c r="D35" i="35"/>
  <c r="D36" i="35"/>
  <c r="D37" i="35"/>
  <c r="D38" i="35"/>
  <c r="D39" i="35"/>
  <c r="D40" i="35"/>
  <c r="D41" i="35"/>
  <c r="D42" i="35"/>
  <c r="D43" i="35"/>
  <c r="D44" i="35"/>
  <c r="D33" i="35"/>
  <c r="C34" i="35"/>
  <c r="C35" i="35"/>
  <c r="E35" i="35" s="1"/>
  <c r="C36" i="35"/>
  <c r="C37" i="35"/>
  <c r="C38" i="35"/>
  <c r="E38" i="35" s="1"/>
  <c r="C39" i="35"/>
  <c r="E39" i="35" s="1"/>
  <c r="C40" i="35"/>
  <c r="E40" i="35" s="1"/>
  <c r="C41" i="35"/>
  <c r="C42" i="35"/>
  <c r="C43" i="35"/>
  <c r="C44" i="35"/>
  <c r="C33" i="35"/>
  <c r="N46" i="35"/>
  <c r="N45" i="35"/>
  <c r="N34" i="35"/>
  <c r="N35" i="35"/>
  <c r="N36" i="35"/>
  <c r="N37" i="35"/>
  <c r="N38" i="35"/>
  <c r="N39" i="35"/>
  <c r="N40" i="35"/>
  <c r="N41" i="35"/>
  <c r="N42" i="35"/>
  <c r="N43" i="35"/>
  <c r="N44" i="35"/>
  <c r="N33" i="35"/>
  <c r="M46" i="35"/>
  <c r="M45" i="35"/>
  <c r="L46" i="35"/>
  <c r="L45" i="35"/>
  <c r="K44" i="35"/>
  <c r="K34" i="35"/>
  <c r="K35" i="35"/>
  <c r="K36" i="35"/>
  <c r="K37" i="35"/>
  <c r="K38" i="35"/>
  <c r="K39" i="35"/>
  <c r="K40" i="35"/>
  <c r="K41" i="35"/>
  <c r="K42" i="35"/>
  <c r="K33" i="35"/>
  <c r="J45" i="35"/>
  <c r="J46" i="35" s="1"/>
  <c r="I45" i="35"/>
  <c r="I46" i="35" s="1"/>
  <c r="H34" i="35"/>
  <c r="H35" i="35"/>
  <c r="H36" i="35"/>
  <c r="H37" i="35"/>
  <c r="H38" i="35"/>
  <c r="H39" i="35"/>
  <c r="H40" i="35"/>
  <c r="H41" i="35"/>
  <c r="H42" i="35"/>
  <c r="H43" i="35"/>
  <c r="H44" i="35"/>
  <c r="H33" i="35"/>
  <c r="G45" i="35"/>
  <c r="G46" i="35" s="1"/>
  <c r="F45" i="35"/>
  <c r="F46" i="35" s="1"/>
  <c r="E10" i="35"/>
  <c r="E11" i="35"/>
  <c r="E12" i="35"/>
  <c r="E13" i="35"/>
  <c r="E14" i="35"/>
  <c r="E15" i="35"/>
  <c r="E16" i="35"/>
  <c r="E17" i="35"/>
  <c r="E18" i="35"/>
  <c r="E19" i="35"/>
  <c r="E20" i="35"/>
  <c r="E9" i="35"/>
  <c r="D21" i="35"/>
  <c r="D22" i="35" s="1"/>
  <c r="D10" i="35"/>
  <c r="D11" i="35"/>
  <c r="D12" i="35"/>
  <c r="D13" i="35"/>
  <c r="D14" i="35"/>
  <c r="D15" i="35"/>
  <c r="D16" i="35"/>
  <c r="D17" i="35"/>
  <c r="D18" i="35"/>
  <c r="D9" i="35"/>
  <c r="C10" i="35"/>
  <c r="C11" i="35"/>
  <c r="C12" i="35"/>
  <c r="C13" i="35"/>
  <c r="C14" i="35"/>
  <c r="C15" i="35"/>
  <c r="C16" i="35"/>
  <c r="C17" i="35"/>
  <c r="C18" i="35"/>
  <c r="C19" i="35"/>
  <c r="C20" i="35"/>
  <c r="C9" i="35"/>
  <c r="H10" i="35"/>
  <c r="H11" i="35"/>
  <c r="H12" i="35"/>
  <c r="H13" i="35"/>
  <c r="H14" i="35"/>
  <c r="H15" i="35"/>
  <c r="H16" i="35"/>
  <c r="H17" i="35"/>
  <c r="H18" i="35"/>
  <c r="H19" i="35"/>
  <c r="H20" i="35"/>
  <c r="H21" i="35" s="1"/>
  <c r="H22" i="35" s="1"/>
  <c r="H9" i="35"/>
  <c r="G22" i="35"/>
  <c r="N22" i="35"/>
  <c r="N21" i="35"/>
  <c r="N10" i="35"/>
  <c r="N11" i="35"/>
  <c r="N12" i="35"/>
  <c r="N13" i="35"/>
  <c r="N14" i="35"/>
  <c r="N15" i="35"/>
  <c r="N16" i="35"/>
  <c r="N17" i="35"/>
  <c r="N18" i="35"/>
  <c r="N19" i="35"/>
  <c r="N20" i="35"/>
  <c r="N9" i="35"/>
  <c r="M22" i="35"/>
  <c r="M21" i="35"/>
  <c r="I22" i="35"/>
  <c r="K22" i="35"/>
  <c r="K21" i="35"/>
  <c r="K12" i="35"/>
  <c r="K13" i="35"/>
  <c r="K14" i="35"/>
  <c r="K15" i="35"/>
  <c r="K16" i="35"/>
  <c r="K17" i="35"/>
  <c r="K18" i="35"/>
  <c r="K19" i="35"/>
  <c r="K20" i="35"/>
  <c r="K11" i="35"/>
  <c r="J22" i="35"/>
  <c r="J21" i="35"/>
  <c r="I21" i="35"/>
  <c r="F22" i="35"/>
  <c r="F21" i="35"/>
  <c r="E63" i="35" l="1"/>
  <c r="K68" i="35"/>
  <c r="K69" i="35" s="1"/>
  <c r="E65" i="35"/>
  <c r="E62" i="35"/>
  <c r="E61" i="35"/>
  <c r="E60" i="35"/>
  <c r="E59" i="35"/>
  <c r="E57" i="35"/>
  <c r="E66" i="35"/>
  <c r="C68" i="35"/>
  <c r="C69" i="35" s="1"/>
  <c r="E56" i="35"/>
  <c r="E67" i="35"/>
  <c r="E64" i="35"/>
  <c r="E44" i="35"/>
  <c r="E43" i="35"/>
  <c r="E42" i="35"/>
  <c r="E41" i="35"/>
  <c r="E36" i="35"/>
  <c r="E21" i="35"/>
  <c r="E22" i="35" s="1"/>
  <c r="H68" i="35"/>
  <c r="H69" i="35" s="1"/>
  <c r="D68" i="35"/>
  <c r="D69" i="35" s="1"/>
  <c r="E34" i="35"/>
  <c r="D45" i="35"/>
  <c r="D46" i="35" s="1"/>
  <c r="K45" i="35"/>
  <c r="K46" i="35" s="1"/>
  <c r="C45" i="35"/>
  <c r="C46" i="35" s="1"/>
  <c r="H45" i="35"/>
  <c r="H46" i="35" s="1"/>
  <c r="E33" i="35"/>
  <c r="C21" i="35"/>
  <c r="C22" i="35" s="1"/>
  <c r="D37" i="69"/>
  <c r="E32" i="69"/>
  <c r="E37" i="69" s="1"/>
  <c r="F32" i="69"/>
  <c r="F37" i="69" s="1"/>
  <c r="G32" i="69"/>
  <c r="G37" i="69" s="1"/>
  <c r="D32" i="69"/>
  <c r="E14" i="69"/>
  <c r="F14" i="69"/>
  <c r="G14" i="69"/>
  <c r="G24" i="69" s="1"/>
  <c r="D14" i="69"/>
  <c r="D59" i="69" s="1"/>
  <c r="E9" i="69"/>
  <c r="F9" i="69"/>
  <c r="G9" i="69"/>
  <c r="G58" i="69" s="1"/>
  <c r="D9" i="69"/>
  <c r="D64" i="64"/>
  <c r="D60" i="64"/>
  <c r="D58" i="64"/>
  <c r="D57" i="64"/>
  <c r="D36" i="64"/>
  <c r="E31" i="64"/>
  <c r="E36" i="64" s="1"/>
  <c r="D31" i="64"/>
  <c r="D22" i="64"/>
  <c r="E13" i="64"/>
  <c r="D13" i="64"/>
  <c r="E8" i="64"/>
  <c r="D8" i="64"/>
  <c r="E68" i="35" l="1"/>
  <c r="E69" i="35" s="1"/>
  <c r="F58" i="69"/>
  <c r="F24" i="69"/>
  <c r="G59" i="69"/>
  <c r="G61" i="69" s="1"/>
  <c r="E45" i="35"/>
  <c r="E46" i="35" s="1"/>
  <c r="F59" i="69"/>
  <c r="E58" i="69"/>
  <c r="E24" i="69"/>
  <c r="D24" i="69"/>
  <c r="D58" i="69"/>
  <c r="D61" i="69" s="1"/>
  <c r="E59" i="69"/>
  <c r="E58" i="64"/>
  <c r="E22" i="64"/>
  <c r="E57" i="64"/>
  <c r="F57" i="67"/>
  <c r="G57" i="67"/>
  <c r="H57" i="67"/>
  <c r="F61" i="69" l="1"/>
  <c r="F65" i="69" s="1"/>
  <c r="D65" i="69"/>
  <c r="E61" i="69"/>
  <c r="G65" i="69"/>
  <c r="E60" i="64"/>
  <c r="E64" i="64" s="1"/>
  <c r="F132" i="67"/>
  <c r="G132" i="67"/>
  <c r="H132" i="67"/>
  <c r="E132" i="67"/>
  <c r="F124" i="67"/>
  <c r="G124" i="67"/>
  <c r="E124" i="67"/>
  <c r="F114" i="67"/>
  <c r="G114" i="67"/>
  <c r="H114" i="67"/>
  <c r="E114" i="67"/>
  <c r="F92" i="67"/>
  <c r="G92" i="67"/>
  <c r="H92" i="67"/>
  <c r="E92" i="67"/>
  <c r="F62" i="67"/>
  <c r="G62" i="67"/>
  <c r="H62" i="67"/>
  <c r="E62" i="67"/>
  <c r="E57" i="67"/>
  <c r="F50" i="67"/>
  <c r="G50" i="67"/>
  <c r="H50" i="67"/>
  <c r="E50" i="67"/>
  <c r="F43" i="67"/>
  <c r="G43" i="67"/>
  <c r="H43" i="67"/>
  <c r="E43" i="67"/>
  <c r="F28" i="67"/>
  <c r="G28" i="67"/>
  <c r="H28" i="67"/>
  <c r="E28" i="67"/>
  <c r="F18" i="67"/>
  <c r="G18" i="67"/>
  <c r="H18" i="67"/>
  <c r="E18" i="67"/>
  <c r="F11" i="67"/>
  <c r="H11" i="67"/>
  <c r="E11" i="67"/>
  <c r="G54" i="68"/>
  <c r="E54" i="68"/>
  <c r="F48" i="68"/>
  <c r="G48" i="68"/>
  <c r="E48" i="68"/>
  <c r="F42" i="68"/>
  <c r="G42" i="68"/>
  <c r="H42" i="68"/>
  <c r="E42" i="68"/>
  <c r="F36" i="68"/>
  <c r="G36" i="68"/>
  <c r="H36" i="68"/>
  <c r="H48" i="68" s="1"/>
  <c r="E36" i="68"/>
  <c r="F14" i="68"/>
  <c r="G14" i="68"/>
  <c r="H14" i="68"/>
  <c r="E14" i="68"/>
  <c r="F11" i="68"/>
  <c r="G11" i="68"/>
  <c r="H11" i="68"/>
  <c r="E11" i="68"/>
  <c r="G25" i="68"/>
  <c r="G22" i="68" s="1"/>
  <c r="G56" i="68" s="1"/>
  <c r="H25" i="68"/>
  <c r="H22" i="68" s="1"/>
  <c r="H56" i="68" s="1"/>
  <c r="F25" i="68"/>
  <c r="F22" i="68" s="1"/>
  <c r="E25" i="68"/>
  <c r="E22" i="68" s="1"/>
  <c r="E56" i="68" s="1"/>
  <c r="F33" i="63"/>
  <c r="E69" i="63"/>
  <c r="E60" i="63"/>
  <c r="E56" i="63"/>
  <c r="E33" i="63"/>
  <c r="E54" i="63"/>
  <c r="E52" i="63"/>
  <c r="E46" i="63"/>
  <c r="F40" i="63"/>
  <c r="E40" i="63"/>
  <c r="F34" i="63"/>
  <c r="E34" i="63"/>
  <c r="F23" i="63"/>
  <c r="F20" i="63" s="1"/>
  <c r="F54" i="63" s="1"/>
  <c r="E23" i="63"/>
  <c r="E20" i="63" s="1"/>
  <c r="F9" i="63"/>
  <c r="F12" i="63"/>
  <c r="E12" i="63"/>
  <c r="E7" i="63" s="1"/>
  <c r="E9" i="63"/>
  <c r="H65" i="22"/>
  <c r="E65" i="22"/>
  <c r="F65" i="22"/>
  <c r="G65" i="22"/>
  <c r="D65" i="22"/>
  <c r="H58" i="22"/>
  <c r="E65" i="69" l="1"/>
  <c r="H111" i="67"/>
  <c r="G111" i="67"/>
  <c r="F111" i="67"/>
  <c r="E111" i="67"/>
  <c r="H9" i="67"/>
  <c r="G9" i="67"/>
  <c r="G41" i="67"/>
  <c r="H41" i="67"/>
  <c r="F41" i="67"/>
  <c r="E41" i="67"/>
  <c r="F9" i="67"/>
  <c r="E9" i="67"/>
  <c r="F56" i="68"/>
  <c r="E34" i="68"/>
  <c r="G34" i="68"/>
  <c r="G58" i="68"/>
  <c r="E58" i="68"/>
  <c r="E62" i="68" s="1"/>
  <c r="E71" i="68" s="1"/>
  <c r="F9" i="68"/>
  <c r="F54" i="68" s="1"/>
  <c r="F58" i="68" s="1"/>
  <c r="F62" i="68" s="1"/>
  <c r="F71" i="68" s="1"/>
  <c r="H9" i="68"/>
  <c r="G9" i="68"/>
  <c r="E9" i="68"/>
  <c r="F7" i="63"/>
  <c r="F52" i="63" s="1"/>
  <c r="F56" i="63" s="1"/>
  <c r="F60" i="63" s="1"/>
  <c r="F69" i="63" s="1"/>
  <c r="G58" i="22"/>
  <c r="F58" i="22"/>
  <c r="E58" i="22"/>
  <c r="D58" i="22"/>
  <c r="E28" i="22"/>
  <c r="F28" i="22"/>
  <c r="G28" i="22"/>
  <c r="H28" i="22"/>
  <c r="H66" i="22" s="1"/>
  <c r="D28" i="22"/>
  <c r="G71" i="68" l="1"/>
  <c r="G62" i="68"/>
  <c r="E66" i="22"/>
  <c r="D66" i="22"/>
  <c r="F66" i="22"/>
  <c r="G66" i="22"/>
  <c r="H54" i="68"/>
  <c r="H58" i="68" s="1"/>
  <c r="H62" i="68" s="1"/>
  <c r="H71" i="68" s="1"/>
  <c r="H35" i="68"/>
  <c r="F34" i="68"/>
  <c r="E74" i="67"/>
  <c r="G74" i="67"/>
  <c r="F74" i="67"/>
  <c r="H74" i="67"/>
  <c r="I41" i="54"/>
  <c r="I42" i="54" s="1"/>
  <c r="H41" i="54"/>
  <c r="H42" i="54" s="1"/>
  <c r="E42" i="54"/>
  <c r="E41" i="54"/>
  <c r="D42" i="54"/>
  <c r="D41" i="54"/>
  <c r="G7" i="54" l="1"/>
  <c r="G8" i="54"/>
  <c r="G9" i="54"/>
  <c r="G10" i="54"/>
  <c r="G11" i="54"/>
  <c r="G12" i="54"/>
  <c r="G13" i="54"/>
  <c r="G14" i="54"/>
  <c r="G15" i="54"/>
  <c r="G16" i="54"/>
  <c r="G17" i="54"/>
  <c r="I19" i="54"/>
  <c r="I20" i="54" s="1"/>
  <c r="H19" i="54"/>
  <c r="H20" i="54" s="1"/>
  <c r="E20" i="54"/>
  <c r="D20" i="54"/>
  <c r="E19" i="54"/>
  <c r="D19" i="54"/>
  <c r="D10" i="34"/>
  <c r="E10" i="34"/>
  <c r="J152" i="24"/>
  <c r="K152" i="24"/>
  <c r="L152" i="24"/>
  <c r="M152" i="24"/>
  <c r="J147" i="24"/>
  <c r="K147" i="24"/>
  <c r="L147" i="24"/>
  <c r="M147" i="24"/>
  <c r="J142" i="24"/>
  <c r="K142" i="24"/>
  <c r="L142" i="24"/>
  <c r="M142" i="24"/>
  <c r="J62" i="24"/>
  <c r="K62" i="24"/>
  <c r="L62" i="24"/>
  <c r="M62" i="24"/>
  <c r="J57" i="24"/>
  <c r="K57" i="24"/>
  <c r="L57" i="24"/>
  <c r="M57" i="24"/>
  <c r="J47" i="24"/>
  <c r="K47" i="24"/>
  <c r="L47" i="24"/>
  <c r="M47" i="24"/>
  <c r="J42" i="24"/>
  <c r="K42" i="24"/>
  <c r="L42" i="24"/>
  <c r="M42" i="24"/>
  <c r="J37" i="24"/>
  <c r="K37" i="24"/>
  <c r="L37" i="24"/>
  <c r="M37" i="24"/>
  <c r="J32" i="24"/>
  <c r="K32" i="24"/>
  <c r="L32" i="24"/>
  <c r="M32" i="24"/>
  <c r="J27" i="24"/>
  <c r="K27" i="24"/>
  <c r="L27" i="24"/>
  <c r="M27" i="24"/>
  <c r="J22" i="24"/>
  <c r="K22" i="24"/>
  <c r="L22" i="24"/>
  <c r="M22" i="24"/>
  <c r="J17" i="24"/>
  <c r="K17" i="24"/>
  <c r="L17" i="24"/>
  <c r="M17" i="24"/>
  <c r="J12" i="24"/>
  <c r="K12" i="24"/>
  <c r="L12" i="24"/>
  <c r="M12" i="24"/>
  <c r="I152" i="24"/>
  <c r="I147" i="24"/>
  <c r="I142" i="24"/>
  <c r="I62" i="24"/>
  <c r="I57" i="24"/>
  <c r="I47" i="24"/>
  <c r="I42" i="24"/>
  <c r="I37" i="24"/>
  <c r="I32" i="24"/>
  <c r="I27" i="24"/>
  <c r="I22" i="24"/>
  <c r="I17" i="24"/>
  <c r="I12" i="24"/>
  <c r="F24" i="55" l="1"/>
  <c r="L30" i="55"/>
  <c r="K30" i="55"/>
  <c r="E24" i="55"/>
  <c r="D24" i="55"/>
  <c r="L13" i="55"/>
  <c r="K13" i="55"/>
  <c r="G15" i="55"/>
  <c r="F15" i="55"/>
  <c r="E15" i="55"/>
  <c r="D15" i="55"/>
  <c r="H30" i="43"/>
  <c r="G30" i="43"/>
  <c r="F30" i="43"/>
  <c r="E30" i="43"/>
  <c r="D30" i="43"/>
  <c r="E10" i="62" l="1"/>
  <c r="F49" i="62" l="1"/>
  <c r="F123" i="62"/>
  <c r="F131" i="62"/>
  <c r="E131" i="62"/>
  <c r="E110" i="62" s="1"/>
  <c r="E123" i="62"/>
  <c r="F113" i="62"/>
  <c r="E113" i="62"/>
  <c r="F98" i="62"/>
  <c r="E98" i="62"/>
  <c r="F93" i="62"/>
  <c r="F91" i="62" s="1"/>
  <c r="E93" i="62"/>
  <c r="E91" i="62" s="1"/>
  <c r="F88" i="62"/>
  <c r="F84" i="62"/>
  <c r="E88" i="62"/>
  <c r="E84" i="62"/>
  <c r="F56" i="62"/>
  <c r="E8" i="62"/>
  <c r="E73" i="62" s="1"/>
  <c r="E17" i="62"/>
  <c r="E27" i="62"/>
  <c r="E42" i="62"/>
  <c r="E49" i="62"/>
  <c r="E56" i="62"/>
  <c r="E61" i="62"/>
  <c r="F61" i="62"/>
  <c r="F42" i="62"/>
  <c r="F27" i="62"/>
  <c r="F17" i="62"/>
  <c r="F10" i="62"/>
  <c r="F110" i="62" l="1"/>
  <c r="F76" i="62"/>
  <c r="F140" i="62" s="1"/>
  <c r="E140" i="62"/>
  <c r="E76" i="62"/>
  <c r="E40" i="62"/>
  <c r="F40" i="62"/>
  <c r="F8" i="62"/>
  <c r="G40" i="54"/>
  <c r="D16" i="59"/>
  <c r="E34" i="56"/>
  <c r="C7" i="36"/>
  <c r="G7" i="36"/>
  <c r="C8" i="36"/>
  <c r="G8" i="36"/>
  <c r="C9" i="36"/>
  <c r="G9" i="36"/>
  <c r="C10" i="36"/>
  <c r="G10" i="36"/>
  <c r="C11" i="36"/>
  <c r="G11" i="36"/>
  <c r="C12" i="36"/>
  <c r="G12" i="36"/>
  <c r="C13" i="36"/>
  <c r="G13" i="36"/>
  <c r="C14" i="36"/>
  <c r="G14" i="36"/>
  <c r="C15" i="36"/>
  <c r="G15" i="36"/>
  <c r="C16" i="36"/>
  <c r="G16" i="36"/>
  <c r="C17" i="36"/>
  <c r="G17" i="36"/>
  <c r="C18" i="36"/>
  <c r="G18" i="36"/>
  <c r="C29" i="36"/>
  <c r="G29" i="36"/>
  <c r="C30" i="36"/>
  <c r="G30" i="36"/>
  <c r="C31" i="36"/>
  <c r="G31" i="36"/>
  <c r="C32" i="36"/>
  <c r="G32" i="36"/>
  <c r="C33" i="36"/>
  <c r="G33" i="36"/>
  <c r="C34" i="36"/>
  <c r="G34" i="36"/>
  <c r="C35" i="36"/>
  <c r="G35" i="36"/>
  <c r="C36" i="36"/>
  <c r="G36" i="36"/>
  <c r="C37" i="36"/>
  <c r="G37" i="36"/>
  <c r="C38" i="36"/>
  <c r="G38" i="36"/>
  <c r="C39" i="36"/>
  <c r="G39" i="36"/>
  <c r="C40" i="36"/>
  <c r="G40" i="36"/>
  <c r="C7" i="54"/>
  <c r="C8" i="54"/>
  <c r="C9" i="54"/>
  <c r="C10" i="54"/>
  <c r="C11" i="54"/>
  <c r="C12" i="54"/>
  <c r="C13" i="54"/>
  <c r="C14" i="54"/>
  <c r="C15" i="54"/>
  <c r="C16" i="54"/>
  <c r="C17" i="54"/>
  <c r="C18" i="54"/>
  <c r="G18" i="54"/>
  <c r="C29" i="54"/>
  <c r="G29" i="54"/>
  <c r="C30" i="54"/>
  <c r="G30" i="54"/>
  <c r="C31" i="54"/>
  <c r="G31" i="54"/>
  <c r="C32" i="54"/>
  <c r="G32" i="54"/>
  <c r="C33" i="54"/>
  <c r="G33" i="54"/>
  <c r="C34" i="54"/>
  <c r="G34" i="54"/>
  <c r="C35" i="54"/>
  <c r="G35" i="54"/>
  <c r="C36" i="54"/>
  <c r="G36" i="54"/>
  <c r="C37" i="54"/>
  <c r="G37" i="54"/>
  <c r="C38" i="54"/>
  <c r="G38" i="54"/>
  <c r="C39" i="54"/>
  <c r="G39" i="54"/>
  <c r="C40" i="54"/>
  <c r="C16" i="59"/>
  <c r="E16" i="59"/>
  <c r="F16" i="59"/>
  <c r="E9" i="56"/>
  <c r="E10" i="56"/>
  <c r="F10" i="56"/>
  <c r="E13" i="56"/>
  <c r="E14" i="56"/>
  <c r="F14" i="56"/>
  <c r="E17" i="56"/>
  <c r="E18" i="56"/>
  <c r="F18" i="56"/>
  <c r="E21" i="56"/>
  <c r="E22" i="56"/>
  <c r="F22" i="56"/>
  <c r="E23" i="56"/>
  <c r="F23" i="56"/>
  <c r="E24" i="56"/>
  <c r="E29" i="56"/>
  <c r="E30" i="56"/>
  <c r="F30" i="56"/>
  <c r="E35" i="56"/>
  <c r="F35" i="56"/>
  <c r="E38" i="56"/>
  <c r="E39" i="56"/>
  <c r="F39" i="56"/>
  <c r="E43" i="56"/>
  <c r="E44" i="56"/>
  <c r="F44" i="56"/>
  <c r="D9" i="66"/>
  <c r="F9" i="66"/>
  <c r="G9" i="66"/>
  <c r="H9" i="66" s="1"/>
  <c r="D10" i="66"/>
  <c r="F10" i="66"/>
  <c r="G10" i="66"/>
  <c r="H10" i="66" s="1"/>
  <c r="D11" i="66"/>
  <c r="F11" i="66"/>
  <c r="G11" i="66"/>
  <c r="H11" i="66" s="1"/>
  <c r="D12" i="66"/>
  <c r="F12" i="66"/>
  <c r="G12" i="66"/>
  <c r="H12" i="66" s="1"/>
  <c r="D13" i="66"/>
  <c r="F13" i="66"/>
  <c r="G13" i="66"/>
  <c r="H13" i="66" s="1"/>
  <c r="D14" i="66"/>
  <c r="F14" i="66"/>
  <c r="G14" i="66"/>
  <c r="H14" i="66" s="1"/>
  <c r="D15" i="66"/>
  <c r="F15" i="66"/>
  <c r="G15" i="66"/>
  <c r="H15" i="66" s="1"/>
  <c r="D16" i="66"/>
  <c r="F16" i="66"/>
  <c r="G16" i="66"/>
  <c r="H16" i="66" s="1"/>
  <c r="D17" i="66"/>
  <c r="F17" i="66"/>
  <c r="G17" i="66"/>
  <c r="H17" i="66" s="1"/>
  <c r="D18" i="66"/>
  <c r="F18" i="66"/>
  <c r="G18" i="66"/>
  <c r="H18" i="66" s="1"/>
  <c r="D19" i="66"/>
  <c r="F19" i="66"/>
  <c r="G19" i="66"/>
  <c r="H19" i="66" s="1"/>
  <c r="D20" i="66"/>
  <c r="F20" i="66"/>
  <c r="G20" i="66"/>
  <c r="H20" i="66" s="1"/>
  <c r="D21" i="66"/>
  <c r="F21" i="66"/>
  <c r="G21" i="66"/>
  <c r="H21" i="66" s="1"/>
  <c r="D22" i="66"/>
  <c r="F22" i="66"/>
  <c r="G22" i="66"/>
  <c r="H22" i="66" s="1"/>
  <c r="D23" i="66"/>
  <c r="F23" i="66"/>
  <c r="G23" i="66"/>
  <c r="H23" i="66" s="1"/>
  <c r="D24" i="66"/>
  <c r="F24" i="66"/>
  <c r="G24" i="66"/>
  <c r="H24" i="66" s="1"/>
  <c r="D25" i="66"/>
  <c r="F25" i="66"/>
  <c r="G25" i="66"/>
  <c r="H25" i="66" s="1"/>
  <c r="D26" i="66"/>
  <c r="F26" i="66"/>
  <c r="G26" i="66"/>
  <c r="H26" i="66" s="1"/>
  <c r="D27" i="66"/>
  <c r="F27" i="66"/>
  <c r="G27" i="66"/>
  <c r="H27" i="66" s="1"/>
  <c r="F26" i="56" l="1"/>
  <c r="G41" i="54"/>
  <c r="G42" i="54" s="1"/>
  <c r="F73" i="62"/>
  <c r="G41" i="36"/>
  <c r="E25" i="56"/>
  <c r="G19" i="36"/>
  <c r="C41" i="54"/>
  <c r="C42" i="54" s="1"/>
  <c r="C19" i="54"/>
  <c r="C20" i="54" s="1"/>
  <c r="C41" i="36"/>
  <c r="C19" i="36"/>
  <c r="G19" i="54"/>
  <c r="G20" i="54" s="1"/>
  <c r="E26" i="56"/>
  <c r="F85" i="67"/>
  <c r="F77" i="67" s="1"/>
  <c r="F141" i="67" s="1"/>
  <c r="H85" i="67"/>
  <c r="H77" i="67" s="1"/>
  <c r="H141" i="67" s="1"/>
  <c r="G85" i="67"/>
  <c r="G77" i="67" s="1"/>
  <c r="G141" i="67" s="1"/>
  <c r="E85" i="67"/>
  <c r="E77" i="67" s="1"/>
  <c r="E141" i="67" s="1"/>
</calcChain>
</file>

<file path=xl/sharedStrings.xml><?xml version="1.0" encoding="utf-8"?>
<sst xmlns="http://schemas.openxmlformats.org/spreadsheetml/2006/main" count="2139" uniqueCount="1012">
  <si>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</si>
  <si>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</si>
  <si>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</si>
  <si>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</si>
  <si>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</si>
  <si>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</si>
  <si>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</si>
  <si>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</si>
  <si>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</si>
  <si>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</si>
  <si>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</si>
  <si>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</si>
  <si>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</si>
  <si>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</si>
  <si>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</si>
  <si>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</si>
  <si>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</si>
  <si>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</si>
  <si>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</si>
  <si>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</si>
  <si>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</si>
  <si>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</si>
  <si>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</si>
  <si>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</si>
  <si>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</si>
  <si>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</si>
  <si>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</si>
  <si>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</si>
  <si>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</si>
  <si>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</si>
  <si>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</si>
  <si>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</si>
  <si>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</si>
  <si>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</si>
  <si>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</si>
  <si>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</si>
  <si>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</si>
  <si>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</si>
  <si>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</si>
  <si>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</si>
  <si>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</si>
  <si>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</si>
  <si>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</si>
  <si>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</si>
  <si>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</si>
  <si>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</si>
  <si>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</si>
  <si>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</si>
  <si>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</si>
  <si>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</si>
  <si>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</si>
  <si>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</si>
  <si>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</si>
  <si>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</si>
  <si>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</si>
  <si>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</si>
  <si>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</si>
  <si>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</si>
  <si>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</si>
  <si>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</si>
  <si>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</si>
  <si>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</si>
  <si>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</si>
  <si>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</si>
  <si>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</si>
  <si>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</si>
  <si>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</si>
  <si>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</si>
  <si>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</si>
  <si>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</si>
  <si>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</si>
  <si>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</si>
  <si>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</si>
  <si>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</si>
  <si>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</si>
  <si>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</si>
  <si>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</si>
  <si>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</si>
  <si>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</si>
  <si>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</si>
  <si>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</si>
  <si>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</si>
  <si>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</si>
  <si>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</si>
  <si>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</si>
  <si>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</si>
  <si>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</si>
  <si>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</si>
  <si>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</si>
  <si>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</si>
  <si>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</si>
  <si>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</si>
  <si>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</si>
  <si>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</si>
  <si>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</si>
  <si>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</si>
  <si>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</si>
  <si>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</si>
  <si>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</si>
  <si>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</si>
  <si>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</si>
  <si>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</si>
  <si>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</si>
  <si>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</si>
  <si>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</si>
  <si>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</si>
  <si>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</si>
  <si>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</si>
  <si>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</si>
  <si>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</si>
  <si>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</si>
  <si>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</si>
  <si>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</si>
  <si>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</si>
  <si>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</si>
  <si>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</si>
  <si>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</si>
  <si>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</si>
  <si>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</si>
  <si>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</si>
  <si>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</si>
  <si>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</si>
  <si>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</si>
  <si>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</si>
  <si>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</si>
  <si>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</si>
  <si>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</si>
  <si>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</si>
  <si>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</si>
  <si>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</si>
  <si>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</si>
  <si>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</si>
  <si>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</si>
  <si>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</si>
  <si>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</si>
  <si>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</si>
  <si>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</si>
  <si>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</si>
  <si>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</si>
  <si>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</si>
  <si>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</si>
  <si>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</si>
  <si>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</si>
  <si>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</si>
  <si>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</si>
  <si>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</si>
  <si>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</si>
  <si>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</si>
  <si>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</si>
  <si>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</si>
  <si>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</si>
  <si>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</si>
  <si>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</si>
  <si>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</si>
  <si>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</si>
  <si>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</si>
  <si>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</si>
  <si>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</si>
  <si>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</si>
  <si>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</si>
  <si>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</si>
  <si>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</si>
  <si>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</si>
  <si>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</si>
  <si>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</si>
  <si>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</si>
  <si>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</si>
  <si>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</si>
  <si>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</si>
  <si>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</si>
  <si>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</si>
  <si>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</si>
  <si>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</si>
  <si>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</si>
  <si>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</si>
  <si>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</si>
  <si>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</si>
  <si>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</si>
  <si>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</si>
  <si>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</si>
  <si>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</si>
  <si>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</si>
  <si>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</si>
  <si>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</si>
  <si>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</si>
  <si>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</si>
  <si>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</si>
  <si>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</si>
  <si>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</si>
  <si>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</si>
  <si>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</si>
  <si>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</si>
  <si>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</si>
  <si>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</si>
  <si>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</si>
  <si>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</si>
  <si>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</si>
  <si>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</si>
  <si>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</si>
  <si>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</si>
  <si>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</si>
  <si>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</si>
  <si>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</si>
  <si>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</si>
  <si>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</si>
  <si>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</si>
  <si>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</si>
  <si>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</si>
  <si>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</si>
  <si>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</si>
  <si>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</si>
  <si>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</si>
  <si>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</si>
  <si>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</si>
  <si>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</si>
  <si>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</si>
  <si>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</si>
  <si>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</si>
  <si>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</si>
  <si>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</si>
  <si>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</si>
  <si>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</si>
  <si>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</si>
  <si>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</si>
  <si>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</si>
  <si>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</si>
  <si>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</si>
  <si>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</si>
  <si>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</si>
  <si>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</si>
  <si>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</si>
  <si>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</si>
  <si>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</si>
  <si>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</si>
  <si>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</si>
  <si>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</si>
  <si>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</si>
  <si>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</si>
  <si>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</si>
  <si>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</si>
  <si>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</si>
  <si>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</si>
  <si>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</si>
  <si>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</si>
  <si>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</si>
  <si>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</si>
  <si>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</si>
  <si>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</si>
  <si>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</si>
  <si>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</si>
  <si>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</si>
  <si>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</si>
  <si>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</si>
  <si>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</si>
  <si>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</si>
  <si>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</si>
  <si>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</si>
  <si>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</si>
  <si>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</si>
  <si>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</si>
  <si>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</si>
  <si>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</si>
  <si>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</si>
  <si>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</si>
  <si>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</si>
  <si>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</si>
  <si>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</si>
  <si>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</si>
  <si>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</si>
  <si>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</si>
  <si>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</si>
  <si>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</si>
  <si>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</si>
  <si>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</si>
  <si>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</si>
  <si>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</si>
  <si>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</si>
  <si>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</si>
  <si>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</si>
  <si>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</si>
  <si>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</si>
  <si>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</si>
  <si>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</si>
  <si>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</si>
  <si>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</si>
  <si>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</si>
  <si>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</si>
  <si>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</si>
  <si>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</si>
  <si>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</si>
  <si>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</si>
  <si>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</si>
  <si>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</si>
  <si>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</si>
  <si>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</si>
  <si>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</si>
  <si>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</si>
  <si>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</si>
  <si>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</si>
  <si>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</si>
  <si>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</si>
  <si>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</si>
  <si>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</si>
  <si>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</si>
  <si>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</si>
  <si>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</si>
  <si>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</si>
  <si>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</si>
  <si>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</si>
  <si>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</si>
  <si>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</si>
  <si>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</si>
  <si>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</si>
  <si>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</si>
  <si>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</si>
  <si>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</si>
  <si>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</si>
  <si>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</si>
  <si>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</si>
  <si>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</si>
  <si>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</si>
  <si>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</si>
  <si>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</si>
  <si>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</si>
  <si>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</si>
  <si>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</si>
  <si>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</si>
  <si>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</si>
  <si>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</si>
  <si>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</si>
  <si>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</si>
  <si>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</si>
  <si>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</si>
  <si>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</si>
  <si>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</si>
  <si>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</si>
  <si>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</si>
  <si>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</si>
  <si>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</si>
  <si>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</si>
  <si>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</si>
  <si>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</si>
  <si>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</si>
  <si>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</si>
  <si>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</si>
  <si>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</si>
  <si>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</si>
  <si>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</si>
  <si>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</si>
  <si>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</si>
  <si>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</si>
  <si>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</si>
  <si>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</si>
  <si>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</si>
  <si>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</si>
  <si>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</si>
  <si>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</si>
  <si>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</si>
  <si>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</si>
  <si>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</si>
  <si>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</si>
  <si>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</si>
  <si>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</si>
  <si>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</si>
  <si>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</si>
  <si>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</si>
  <si>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</si>
  <si>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</si>
  <si>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</si>
  <si>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</si>
  <si>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</si>
  <si>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</si>
  <si>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</si>
  <si>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</si>
  <si>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</si>
  <si>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</si>
  <si>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</si>
  <si>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</si>
  <si>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</si>
  <si>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</si>
  <si>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</si>
  <si>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</si>
  <si>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</si>
  <si>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</si>
  <si>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</si>
  <si>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</si>
  <si>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</si>
  <si>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</si>
  <si>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</si>
  <si>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</si>
  <si>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</si>
  <si>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</si>
  <si>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</si>
  <si>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</si>
  <si>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</si>
  <si>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</si>
  <si>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</si>
  <si>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</si>
  <si>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</si>
  <si>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</si>
  <si>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Стање на дан 31.12.2020.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</si>
  <si>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</si>
  <si>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</si>
  <si>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</si>
  <si>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</si>
  <si>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</si>
  <si>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</si>
  <si>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</si>
  <si>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</si>
  <si>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</si>
  <si>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</si>
  <si>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</si>
  <si>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</si>
  <si>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</si>
  <si>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</si>
  <si>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</si>
  <si>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</si>
  <si>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</si>
  <si>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</si>
  <si>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</si>
  <si>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</si>
  <si>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</si>
  <si>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</si>
  <si>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</si>
  <si>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</si>
  <si>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</si>
  <si>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</si>
  <si>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</si>
  <si>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</si>
  <si>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</si>
  <si>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</si>
  <si>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</si>
  <si>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</si>
  <si>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</si>
  <si>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</si>
  <si>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</si>
  <si>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</si>
  <si>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</si>
  <si>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</si>
  <si>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</si>
  <si>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</si>
  <si>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</si>
  <si>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</si>
  <si>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</si>
  <si>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</si>
  <si>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</si>
  <si>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</si>
  <si>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</si>
  <si>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</si>
  <si>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</si>
  <si>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</si>
  <si>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</si>
  <si>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</si>
  <si>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</si>
  <si>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</si>
  <si>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</si>
  <si>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</si>
  <si>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</si>
  <si>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</si>
  <si>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</si>
  <si>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</si>
  <si>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</si>
  <si>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</si>
  <si>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</si>
  <si>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</si>
  <si>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</si>
  <si>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</si>
  <si>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</si>
  <si>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</si>
  <si>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</si>
  <si>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</si>
  <si>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</si>
  <si>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</si>
  <si>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</si>
  <si>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</si>
  <si>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</si>
  <si>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</si>
  <si>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</si>
  <si>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</si>
  <si>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</si>
  <si>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</si>
  <si>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</si>
  <si>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</si>
  <si>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</si>
  <si>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</si>
  <si>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</si>
  <si>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</si>
  <si>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</si>
  <si>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</si>
  <si>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</si>
  <si>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</si>
  <si>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</si>
  <si>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</si>
  <si>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</si>
  <si>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</si>
  <si>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</si>
  <si>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</si>
  <si>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</si>
  <si>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</si>
  <si>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</si>
  <si>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</si>
  <si>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</si>
  <si>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</si>
  <si>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</si>
  <si>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</si>
  <si>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</si>
  <si>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</si>
  <si>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</si>
  <si>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</si>
  <si>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</si>
  <si>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</si>
  <si>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</si>
  <si>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</si>
  <si>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</si>
  <si>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</si>
  <si>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</si>
  <si>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</si>
  <si>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</si>
  <si>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</si>
  <si>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</si>
  <si>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</si>
  <si>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</si>
  <si>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</si>
  <si>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</si>
  <si>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</si>
  <si>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</si>
  <si>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</si>
  <si>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</si>
  <si>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</si>
  <si>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</si>
  <si>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</si>
  <si>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</si>
  <si>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</si>
  <si>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</si>
  <si>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</si>
  <si>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</si>
  <si>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</si>
  <si>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</si>
  <si>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</si>
  <si>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</si>
  <si>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</si>
  <si>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</si>
  <si>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</si>
  <si>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</si>
  <si>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</si>
  <si>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</si>
  <si>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</si>
  <si>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</si>
  <si>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</si>
  <si>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</si>
  <si>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</si>
  <si>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</si>
  <si>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</si>
  <si>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</si>
  <si>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</si>
  <si>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</si>
  <si>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</si>
  <si>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</si>
  <si>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</si>
  <si>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</si>
  <si>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</si>
  <si>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</si>
  <si>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</si>
  <si>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</si>
  <si>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</si>
  <si>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</si>
  <si>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</si>
  <si>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</si>
  <si>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</si>
  <si>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</si>
  <si>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</si>
  <si>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</si>
  <si>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</si>
  <si>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</si>
  <si>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</si>
  <si>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</si>
  <si>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</si>
  <si>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</si>
  <si>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</si>
  <si>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</si>
  <si>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</si>
  <si>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</si>
  <si>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</si>
  <si>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</si>
  <si>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</si>
  <si>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</si>
  <si>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</si>
  <si>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</si>
  <si>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</si>
  <si>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</si>
  <si>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</si>
  <si>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</si>
  <si>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</si>
  <si>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</si>
  <si>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</si>
  <si>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</si>
  <si>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</si>
  <si>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</si>
  <si>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</si>
  <si>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</si>
  <si>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</si>
  <si>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</si>
  <si>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</si>
  <si>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</si>
  <si>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</si>
  <si>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</si>
  <si>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</si>
  <si>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</si>
  <si>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</si>
  <si>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</si>
  <si>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</si>
  <si>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</si>
  <si>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</si>
  <si>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</si>
  <si>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</si>
  <si>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</si>
  <si>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</si>
  <si>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</si>
  <si>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</si>
  <si>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</si>
  <si>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</si>
  <si>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</si>
  <si>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</si>
  <si>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</si>
  <si>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</si>
  <si>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</si>
  <si>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</si>
  <si>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</si>
  <si>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</si>
  <si>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</si>
  <si>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</si>
  <si>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</si>
  <si>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</si>
  <si>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</si>
  <si>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</si>
  <si>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</si>
  <si>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</si>
  <si>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</si>
  <si>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</si>
  <si>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</si>
  <si>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</si>
  <si>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</si>
  <si>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</si>
  <si>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</si>
  <si>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</si>
  <si>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</si>
  <si>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</si>
  <si>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</si>
  <si>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</si>
  <si>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</si>
  <si>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</si>
  <si>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</si>
  <si>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</si>
  <si>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</si>
  <si>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</si>
  <si>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</si>
  <si>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</si>
  <si>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</si>
  <si>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</si>
  <si>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</si>
  <si>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</si>
  <si>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</si>
  <si>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</si>
  <si>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</si>
  <si>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</si>
  <si>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</si>
  <si>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</si>
  <si>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</si>
  <si>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</si>
  <si>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</si>
  <si>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</si>
  <si>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</si>
  <si>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</si>
  <si>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</si>
  <si>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</si>
  <si>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</si>
  <si>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</si>
  <si>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</si>
  <si>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</si>
  <si>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</si>
  <si>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</si>
  <si>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</si>
  <si>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</si>
  <si>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</si>
  <si>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</si>
  <si>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</si>
  <si>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</si>
  <si>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</si>
  <si>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</si>
  <si>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</si>
  <si>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</si>
  <si>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</si>
  <si>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</si>
  <si>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</si>
  <si>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</si>
  <si>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</si>
  <si>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</si>
  <si>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</si>
  <si>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</si>
  <si>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</si>
  <si>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</si>
  <si>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</si>
  <si>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</si>
  <si>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</si>
  <si>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</si>
  <si>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</si>
  <si>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</si>
  <si>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</si>
  <si>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</si>
  <si>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</si>
  <si>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</si>
  <si>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</si>
  <si>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</si>
  <si>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</si>
  <si>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2020. година реализација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</si>
  <si>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</si>
  <si>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</si>
  <si>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</si>
  <si>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</si>
  <si>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</si>
  <si>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</si>
  <si>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</si>
  <si>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</si>
  <si>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</si>
  <si>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</si>
  <si>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</si>
  <si>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</si>
  <si>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</si>
  <si>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</si>
  <si>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</si>
  <si>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</si>
  <si>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</si>
  <si>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</si>
  <si>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</si>
  <si>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</si>
  <si>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</si>
  <si>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</si>
  <si>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</si>
  <si>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</si>
  <si>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</si>
  <si>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</si>
  <si>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</si>
  <si>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</si>
  <si>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</si>
  <si>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</si>
  <si>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</si>
  <si>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</si>
  <si>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</si>
  <si>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</si>
  <si>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</si>
  <si>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</si>
  <si>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</si>
  <si>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</si>
  <si>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</si>
  <si>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</si>
  <si>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</si>
  <si>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</si>
  <si>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</si>
  <si>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</si>
  <si>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</si>
  <si>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</si>
  <si>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</si>
  <si>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</si>
  <si>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</si>
  <si>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</si>
  <si>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Прилог 8.</t>
  </si>
  <si>
    <t>Надзорни одбор /Скупштина</t>
  </si>
  <si>
    <t>Број на дан 31.12.2022.</t>
  </si>
  <si>
    <t>Број запослених 31.12.2022.</t>
  </si>
  <si>
    <t>Стање на дан 30.09.2022. године</t>
  </si>
  <si>
    <t>Стање на дан 31.12.2022. године</t>
  </si>
  <si>
    <t>Прилог 11a</t>
  </si>
  <si>
    <t>Стање кредитне задужености у оригиналној валути
на дан 31.12.2022. године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</si>
  <si>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</si>
  <si>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</si>
  <si>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</si>
  <si>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</si>
  <si>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</si>
  <si>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</si>
  <si>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</si>
  <si>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</si>
  <si>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</si>
  <si>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</si>
  <si>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</si>
  <si>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</si>
  <si>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</si>
  <si>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</si>
  <si>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</si>
  <si>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</si>
  <si>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</si>
  <si>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</si>
  <si>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</si>
  <si>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</si>
  <si>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</si>
  <si>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</si>
  <si>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</si>
  <si>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</si>
  <si>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</si>
  <si>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</si>
  <si>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</si>
  <si>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</si>
  <si>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</si>
  <si>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</si>
  <si>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</si>
  <si>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</si>
  <si>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</si>
  <si>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</si>
  <si>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</si>
  <si>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</si>
  <si>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</si>
  <si>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</si>
  <si>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r>
      <rPr>
        <b/>
        <sz val="10"/>
        <rFont val="Arial"/>
        <family val="2"/>
      </rPr>
      <t>EBITDA</t>
    </r>
    <r>
      <rPr>
        <sz val="10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</si>
  <si>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t>Реализација (процена) на дан 31.12.2022.</t>
  </si>
  <si>
    <t>План
01.01-31.12.2022.</t>
  </si>
  <si>
    <t>Реализација (процена)
01.01-31.12.2022.</t>
  </si>
  <si>
    <t>2025. година</t>
  </si>
  <si>
    <t>БИЛАНС СТАЊА  на дан 31.12.2023. године</t>
  </si>
  <si>
    <t>План                  31.03.2023.</t>
  </si>
  <si>
    <t>План             30.06.2023.</t>
  </si>
  <si>
    <t>План              30.09.2023.</t>
  </si>
  <si>
    <t>План            31.12.2023.</t>
  </si>
  <si>
    <t>за период од 01.01.2023. до 31.12.2023. године</t>
  </si>
  <si>
    <t>План                
01.01-31.03.2023.</t>
  </si>
  <si>
    <t>План
01.01-30.06.2023.</t>
  </si>
  <si>
    <t>План
01.01-30.09.2023.</t>
  </si>
  <si>
    <t>План                  
01.01-31.12.2023.</t>
  </si>
  <si>
    <t>у периоду од 01.01. до 31.12.2023. године</t>
  </si>
  <si>
    <t>План 
01.01-31.03.2023.</t>
  </si>
  <si>
    <t>План 
01.01-30.09.2023.</t>
  </si>
  <si>
    <t>План 
01.01-31.12.2023.</t>
  </si>
  <si>
    <t xml:space="preserve"> 01.01-31.12.2022. године</t>
  </si>
  <si>
    <t>План за период 01.01-31.12.2023. године</t>
  </si>
  <si>
    <t xml:space="preserve">План 
01.01-31.12.2022. </t>
  </si>
  <si>
    <t xml:space="preserve">Реализација (процена) 
01.01-31.12.2022. </t>
  </si>
  <si>
    <t>План
01.01-31.03.2023.</t>
  </si>
  <si>
    <t>Број запослених по секторима / организационим јединицама на дан 31.12.2022. године</t>
  </si>
  <si>
    <t>Број на дан 31.12.2023.</t>
  </si>
  <si>
    <t>Број запослених 31.12.2023.</t>
  </si>
  <si>
    <t>Одлив кадрова у периоду 
01.01-31.03.2023.</t>
  </si>
  <si>
    <t>Пријем кадрова у периоду 
01.01-31.03.2023.</t>
  </si>
  <si>
    <t>Стање на дан 31.03.2023. године</t>
  </si>
  <si>
    <t>Одлив кадрова у периоду 
01.04-30.06.2023.</t>
  </si>
  <si>
    <t>Пријем кадрова у периоду 
01.04-30.06.2023.</t>
  </si>
  <si>
    <t>Стање на дан 30.06.2023. године</t>
  </si>
  <si>
    <t>Одлив кадрова у периоду 
01.07-30.09.2023.</t>
  </si>
  <si>
    <t>Пријем кадрова у периоду 
01.07-30.09.2023.</t>
  </si>
  <si>
    <t>Одлив кадрова у периоду 
01.10-31.12.2023.</t>
  </si>
  <si>
    <t>Пријем кадрова у периоду 
01.10-31.12.2023.</t>
  </si>
  <si>
    <t>Стање на дан 31.12.2023. године</t>
  </si>
  <si>
    <t>Исплаћена маса за зараде, број запослених и просечна зарада по месецима за 2022. годину*- Бруто 1</t>
  </si>
  <si>
    <t xml:space="preserve">Планирана маса за зараде, број запослених и просечна зарада по месецима за 2023. годину - Бруто 1 </t>
  </si>
  <si>
    <t>Исплата по месецима  2022.</t>
  </si>
  <si>
    <t>План по месецима  2023.</t>
  </si>
  <si>
    <t>** старозапослени у 2022. години су они запослени који су били у радном односу у децембру 2021. године</t>
  </si>
  <si>
    <t>*старозапослени у 2023. години су они запослени који су били у радном односу у предузећу у децембру 2022. године</t>
  </si>
  <si>
    <t>Планирана маса за зараде увећана за доприносе на зараде, број запослених и просечна зарада по месецима за 2023. годину - Бруто 2</t>
  </si>
  <si>
    <t>Исплаћена у 2022. години</t>
  </si>
  <si>
    <t>Планирана у 2023. години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</si>
  <si>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01.01.2023. до ___________ 2023.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</si>
  <si>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01.01.2023. до _________ 2023. године - Бруто 2</t>
  </si>
  <si>
    <t>Надзорни одбор / Скупштина                               реализација 2022. година</t>
  </si>
  <si>
    <t>Надзорни одбор / Скупштина                                                          план 2023. година</t>
  </si>
  <si>
    <t>Надзорни одбор / Скупштина                                            реализација 2022. година</t>
  </si>
  <si>
    <t>Надзорни одбор / Скупштина                                                            план 2023. година</t>
  </si>
  <si>
    <t>Комисија за ревизију                                                реализација 2022. година</t>
  </si>
  <si>
    <t>Комисија за ревизију                                                           план 2023. година</t>
  </si>
  <si>
    <t>Комисија за ревизију                                                 реализација 2022. година</t>
  </si>
  <si>
    <t>Комисија за ревизију                                                         план 2023. година</t>
  </si>
  <si>
    <t>Стање кредитне задужености у динарима
на дан 31.12.2022.
године</t>
  </si>
  <si>
    <t xml:space="preserve"> План плаћања по кредиту за 2023. годину  у динарима</t>
  </si>
  <si>
    <t>Стање кредитне задужености у оригиналној валути
на дан 31.12.2023. године</t>
  </si>
  <si>
    <t>Стање кредитне задужености у динарима
на дан 31.12.2023. године</t>
  </si>
  <si>
    <t>Реализација (процена)                             у 2022. години</t>
  </si>
  <si>
    <t>План 2023. година</t>
  </si>
  <si>
    <t xml:space="preserve">План                                2024. година                 </t>
  </si>
  <si>
    <t xml:space="preserve">План                               2025. година                 </t>
  </si>
  <si>
    <t>Реализовано закључно са 31.12.2022. године</t>
  </si>
  <si>
    <t>2021. година реализација</t>
  </si>
  <si>
    <t>2022. година реализација (процена)</t>
  </si>
  <si>
    <t>Стање на дан 31.12.2022.</t>
  </si>
  <si>
    <t>План на дан 31.12.2023.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</si>
  <si>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</si>
  <si>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Реализација  по месецима  2023.</t>
  </si>
  <si>
    <t>Реализација по месецима  2023.</t>
  </si>
  <si>
    <t>Прилог 10.</t>
  </si>
  <si>
    <t>НАПОМЕНА: ПРЕДУЗЕЋЕ НИЈЕ КРЕДИТНО ЗАДУЖЕНО.</t>
  </si>
  <si>
    <t>Правна и општа служба</t>
  </si>
  <si>
    <t>Финансијско- рачуноводствена служба и наплате</t>
  </si>
  <si>
    <t>Служба инкасаната и пијаца у Ковину и насељеним местима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</si>
  <si>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</si>
  <si>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</si>
  <si>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</si>
  <si>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</si>
  <si>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</si>
  <si>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</si>
  <si>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</si>
  <si>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</si>
  <si>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</si>
  <si>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</si>
  <si>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</si>
  <si>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</si>
  <si>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</si>
  <si>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</si>
  <si>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</t>
  </si>
  <si>
    <t>извршилаца по једном радном месту (нпр: водоинсталатери, инкасанти, референти наплате, радници на смећу итд ).</t>
  </si>
  <si>
    <t>Пензија</t>
  </si>
  <si>
    <t>По добијању сагласности за запошљавање</t>
  </si>
  <si>
    <t>ПУМПЕ (бунарске, фекалне )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</si>
  <si>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</si>
  <si>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</si>
  <si>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</si>
  <si>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</si>
  <si>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</si>
  <si>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КЛИМА УРЕЂАЈИ</t>
  </si>
  <si>
    <t>ПРОГРАМСКИ ПАКЕТИ И ИНФОРМАЦИОНИ СИСТЕМИ</t>
  </si>
  <si>
    <t>2015</t>
  </si>
  <si>
    <t>2023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</si>
  <si>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</si>
  <si>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</si>
  <si>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РАЗНА ОПРЕМА</t>
  </si>
  <si>
    <t>СИСТЕМ ЗА КОНТРОЛУ ПРИСТУПА И ЕВИДЕНЦИЈУ РАДНОГ ВРЕМЕНА</t>
  </si>
  <si>
    <t xml:space="preserve">         РАЧУНАРСКА ОПРЕМА    (монитори, рачунари,штампачи,скенери )</t>
  </si>
  <si>
    <t>Материјал за израду</t>
  </si>
  <si>
    <t>Канцеларијски материјал</t>
  </si>
  <si>
    <t>Гориво</t>
  </si>
  <si>
    <t>Електрична енергија</t>
  </si>
  <si>
    <t>Погребна роба</t>
  </si>
  <si>
    <t>Резервни делови</t>
  </si>
  <si>
    <t>ХТЗ опрема и ситан инвентар</t>
  </si>
  <si>
    <t>Гуме</t>
  </si>
  <si>
    <t>Новине, ревије, публикације…</t>
  </si>
  <si>
    <t>Програмски пакети</t>
  </si>
  <si>
    <t>Пумпе</t>
  </si>
  <si>
    <t>Половна доставна возила ( три возила )</t>
  </si>
  <si>
    <t>Услуге осигурања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</si>
  <si>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</si>
  <si>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</si>
  <si>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</si>
  <si>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</si>
  <si>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</si>
  <si>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Телекомуникационе услуге</t>
  </si>
  <si>
    <t>Услуге интернета</t>
  </si>
  <si>
    <t>Трошкови одржавања основних сред.</t>
  </si>
  <si>
    <t>Изнајмљивање, закуп</t>
  </si>
  <si>
    <t>Услуге рекламирања</t>
  </si>
  <si>
    <t>Банкарске услуге</t>
  </si>
  <si>
    <t>Поштанске услуге</t>
  </si>
  <si>
    <t>Услуге техничког прегледа возила</t>
  </si>
  <si>
    <t>Услуге оглашавања и маркетинга</t>
  </si>
  <si>
    <t>Уговор о делу</t>
  </si>
  <si>
    <t>Привремено повремени послови</t>
  </si>
  <si>
    <t>Услуге извршитеља</t>
  </si>
  <si>
    <t>Трошкови одржавања основних сред.-радови</t>
  </si>
  <si>
    <t>Трошкови непроизводних радова</t>
  </si>
  <si>
    <t>Радови на инсталацији вентилације и климатизације</t>
  </si>
  <si>
    <t>Радови на грађ.инсталацијама и објектима</t>
  </si>
  <si>
    <t>Јубиларне награде ( разлика од резервисања )</t>
  </si>
  <si>
    <t>Отпремнина за одлазак у пензију ( разлика од резервисања )</t>
  </si>
  <si>
    <t>Високотехнолошки криминал</t>
  </si>
  <si>
    <t>Повреде на раду</t>
  </si>
  <si>
    <t>Наплата потраживања</t>
  </si>
  <si>
    <t>Судски спорови ( уједи паса луталица, упади у шахту, последице изливања воде и канализације, радни спорови )</t>
  </si>
  <si>
    <t>Повећање мера безбедности и заштите информационог система</t>
  </si>
  <si>
    <t xml:space="preserve">Едукација запослених у складу са Законом о безбедности и заштите на раду   Акту о процени ризика </t>
  </si>
  <si>
    <t>Принудна наплата утужењем и искључењем корисника</t>
  </si>
  <si>
    <t>Поштовање законских прописа и одлука као превенција могућег рузика</t>
  </si>
  <si>
    <t>Повећање броја прикључака на водоводну мрежу</t>
  </si>
  <si>
    <t>Повећање наплате</t>
  </si>
  <si>
    <t xml:space="preserve">Замена дотрајалих водоводних и канализационих цеви </t>
  </si>
  <si>
    <t>број</t>
  </si>
  <si>
    <t>%</t>
  </si>
  <si>
    <t>м</t>
  </si>
  <si>
    <t>Број грађана који нису прикључени на водоводну мрежу ( највећи број у Баваништу )</t>
  </si>
  <si>
    <t>Подаци из разних извора о материјалном статусу корисника и могућности наплате потраживања</t>
  </si>
  <si>
    <t>Уређење базе података о корисницима   и веће издвајање локалне самоуправе новчаних средстава за плаћање комуналних услуга за   социјално угрожених лица</t>
  </si>
  <si>
    <t>Дужина водоводне и канализационе мреже која је за замену</t>
  </si>
  <si>
    <t>Подршка свих нивоа власти у намери да се унапреди животна средина и здравље грађана општине</t>
  </si>
  <si>
    <t xml:space="preserve">Унапређење услуге и рад на  бољој информисаности грађана у вези са прикључењем на водоводну мрежу ( пре свега у Баваништу ), уз могућност финансирања прикључка домаћинстава социјално угожених лица од стране локалне самоуправе и других фондова ( извора ). Сваке наредне године број нових прикључака се смањује, јер је и мањи број неприкључених корисника на водоводну мрежу.   </t>
  </si>
  <si>
    <t xml:space="preserve">   </t>
  </si>
  <si>
    <t>Камион путар ( нов-некоришћен )</t>
  </si>
  <si>
    <t>Багер точкаш гусеничар ( нов-некоришћен )</t>
  </si>
  <si>
    <t>Софтвер за продајно место</t>
  </si>
  <si>
    <t>Израда WEB портала</t>
  </si>
  <si>
    <t>Ремонт радне машине ЈЦБ</t>
  </si>
  <si>
    <t>Ремонт булдозера Liebherr</t>
  </si>
  <si>
    <t>КАМИОН ПУТАР ( НОВ-НЕКОРИШЋЕН )</t>
  </si>
  <si>
    <t>БАГЕР ТОЧКАШ ГУСЕНИЧАР       ( НОВ-НЕКОРИШЋЕН )</t>
  </si>
  <si>
    <t>МАШИНА ЗА ПОДБУШЕЊЕ</t>
  </si>
  <si>
    <t>ДЕЛОВИ ЗА БУЛДОЗЕР "LIEBHERR"</t>
  </si>
  <si>
    <t>РЕМОНТ РАДНЕ МАШИНЕ JCB 4CX</t>
  </si>
  <si>
    <t>РЕМОНТ БУЛДОЗЕРА"LIEBHERR"</t>
  </si>
  <si>
    <t>ИЗРАДА СОФТВЕРА ЗА ПРОДАЈНО МЕСТО</t>
  </si>
  <si>
    <t>ИЗРАДА WEB ПОРТАЛА</t>
  </si>
  <si>
    <t>РЕМОНТ-ПОПРАВКА ПОГРЕБНОГ ВОЗИЛА</t>
  </si>
  <si>
    <t>РЕМОНТ-ПОПРАВКА  ВОЗИЛА ПЕЖО ПАРТНЕР</t>
  </si>
  <si>
    <t>РЕМОНТ РАДНЕ МАШИНЕ "CASE"</t>
  </si>
  <si>
    <t>РЕМОНТ КОЧНИЦЕ И ХИДРАУЛИКЕ НА КАМИОНУ ФАП 2023</t>
  </si>
  <si>
    <t>РЕМОНТ-ПОПРАВКА ПЛАТО ПРИКОЛИЦЕ</t>
  </si>
  <si>
    <t>РЕМОНТ-ПОПРАВКА ЦИСТЕРНЕ ВОЛВО</t>
  </si>
  <si>
    <t>УСЛУГА ИЗРАДЕ И МОНТАЖЕ ЦЕРАДЕ НА КАМИОНУ ПУТАРУ</t>
  </si>
  <si>
    <t>ДРУМСКИ ВАЉАК</t>
  </si>
  <si>
    <t>ПРИКОЛИЦА ЗА ПСЕ</t>
  </si>
  <si>
    <t>ДОСТАВНА ВОЗИЛА (ДВА НОВА-НЕКОРИШЋЕНА )</t>
  </si>
  <si>
    <t>Друмски ваљак</t>
  </si>
  <si>
    <t>Основна средства- разна добра</t>
  </si>
  <si>
    <t>Ремонт-поправка погребног возила</t>
  </si>
  <si>
    <t>Ремонт-поправка возила Пежо партнер</t>
  </si>
  <si>
    <t>Ремонт радне машине Case</t>
  </si>
  <si>
    <t>Ремонт кочница и хидраулике ФАП 2023</t>
  </si>
  <si>
    <t>Ремонт-поправка плато приколице</t>
  </si>
  <si>
    <t>Ремонт-поправка цистерне Волво</t>
  </si>
  <si>
    <t>Услуга израде и монтаже цераде и камиона путара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</si>
</sst>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\+0%;\-0%;0%;"/>
  </numFmts>
  <fonts count="5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2"/>
      <charset val="238"/>
    </font>
    <font>
      <sz val="12"/>
      <name val="Times New Roman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Times New Roman"/>
      <family val="1"/>
    </font>
    <font>
      <sz val="12"/>
      <name val="Arial"/>
      <family val="2"/>
      <charset val="238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  <charset val="238"/>
    </font>
    <font>
      <b/>
      <sz val="14"/>
      <color rgb="FFFF0000"/>
      <name val="Times New Roman"/>
      <family val="1"/>
    </font>
    <font>
      <b/>
      <sz val="10"/>
      <name val="Arial"/>
      <family val="2"/>
      <charset val="238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31" fillId="0" borderId="0"/>
    <xf numFmtId="9" fontId="1" fillId="0" borderId="0" applyFont="0" applyFill="0" applyBorder="0" applyAlignment="0" applyProtection="0"/>
    <xf numFmtId="0" fontId="4" fillId="0" borderId="0"/>
  </cellStyleXfs>
  <cellXfs count="1124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0" fontId="2" fillId="0" borderId="1" xfId="0" applyFont="1" applyBorder="1" applyAlignment="1">
      <alignment vertical="center"/>
    </xf>
    <xf numFmtId="0" fontId="9" fillId="0" borderId="2" xfId="0" applyFont="1" applyBorder="1"/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0" borderId="2" xfId="0" applyFont="1" applyBorder="1"/>
    <xf numFmtId="0" fontId="32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12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2" xfId="0" applyBorder="1"/>
    <xf numFmtId="0" fontId="11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/>
    <xf numFmtId="0" fontId="11" fillId="0" borderId="0" xfId="0" applyFont="1" applyAlignment="1">
      <alignment horizontal="right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2" fillId="4" borderId="19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2" xfId="0" applyFont="1" applyBorder="1"/>
    <xf numFmtId="0" fontId="34" fillId="0" borderId="0" xfId="0" applyFont="1"/>
    <xf numFmtId="0" fontId="35" fillId="6" borderId="96" xfId="0" applyFont="1" applyFill="1" applyBorder="1" applyAlignment="1">
      <alignment horizontal="center" vertical="center" wrapText="1"/>
    </xf>
    <xf numFmtId="0" fontId="35" fillId="6" borderId="97" xfId="0" applyFont="1" applyFill="1" applyBorder="1" applyAlignment="1">
      <alignment horizontal="center" vertical="center" wrapText="1"/>
    </xf>
    <xf numFmtId="0" fontId="35" fillId="6" borderId="98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8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33" fillId="0" borderId="0" xfId="0" applyFont="1" applyProtection="1">
      <protection locked="0"/>
    </xf>
    <xf numFmtId="0" fontId="33" fillId="0" borderId="2" xfId="0" applyFont="1" applyBorder="1" applyProtection="1">
      <protection locked="0"/>
    </xf>
    <xf numFmtId="0" fontId="19" fillId="0" borderId="0" xfId="0" applyFont="1" applyProtection="1">
      <protection locked="0"/>
    </xf>
    <xf numFmtId="0" fontId="39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40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5" fillId="7" borderId="9" xfId="0" applyFont="1" applyFill="1" applyBorder="1" applyAlignment="1" applyProtection="1">
      <alignment horizontal="center" vertical="center"/>
      <protection locked="0"/>
    </xf>
    <xf numFmtId="0" fontId="35" fillId="7" borderId="103" xfId="0" applyFont="1" applyFill="1" applyBorder="1" applyAlignment="1" applyProtection="1">
      <alignment horizontal="center" vertical="center" wrapText="1"/>
      <protection locked="0"/>
    </xf>
    <xf numFmtId="0" fontId="35" fillId="7" borderId="31" xfId="0" applyFont="1" applyFill="1" applyBorder="1" applyAlignment="1" applyProtection="1">
      <alignment horizontal="center" vertical="center"/>
      <protection locked="0"/>
    </xf>
    <xf numFmtId="0" fontId="35" fillId="7" borderId="12" xfId="0" applyFont="1" applyFill="1" applyBorder="1" applyAlignment="1" applyProtection="1">
      <alignment horizontal="center" vertical="center" wrapText="1"/>
      <protection locked="0"/>
    </xf>
    <xf numFmtId="0" fontId="35" fillId="7" borderId="104" xfId="0" applyFont="1" applyFill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8" borderId="32" xfId="0" applyFont="1" applyFill="1" applyBorder="1" applyAlignment="1" applyProtection="1">
      <alignment horizontal="center" vertical="center"/>
      <protection hidden="1"/>
    </xf>
    <xf numFmtId="0" fontId="36" fillId="0" borderId="20" xfId="0" applyFont="1" applyBorder="1" applyAlignment="1" applyProtection="1">
      <alignment horizontal="center" vertical="center"/>
      <protection locked="0"/>
    </xf>
    <xf numFmtId="0" fontId="36" fillId="8" borderId="13" xfId="0" applyFont="1" applyFill="1" applyBorder="1" applyAlignment="1" applyProtection="1">
      <alignment horizontal="center" vertical="center"/>
      <protection hidden="1"/>
    </xf>
    <xf numFmtId="0" fontId="36" fillId="8" borderId="20" xfId="0" applyFont="1" applyFill="1" applyBorder="1" applyAlignment="1" applyProtection="1">
      <alignment horizontal="center" vertical="center"/>
      <protection hidden="1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42" fillId="0" borderId="0" xfId="0" applyFont="1" applyProtection="1">
      <protection locked="0"/>
    </xf>
    <xf numFmtId="0" fontId="35" fillId="0" borderId="0" xfId="0" applyFont="1" applyProtection="1">
      <protection locked="0"/>
    </xf>
    <xf numFmtId="3" fontId="36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3" fontId="10" fillId="5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43" fillId="0" borderId="0" xfId="0" applyFont="1"/>
    <xf numFmtId="0" fontId="9" fillId="0" borderId="35" xfId="0" applyFont="1" applyBorder="1"/>
    <xf numFmtId="3" fontId="22" fillId="0" borderId="7" xfId="0" applyNumberFormat="1" applyFont="1" applyBorder="1" applyAlignment="1">
      <alignment horizontal="center" vertical="center"/>
    </xf>
    <xf numFmtId="0" fontId="9" fillId="8" borderId="19" xfId="0" applyFont="1" applyFill="1" applyBorder="1"/>
    <xf numFmtId="0" fontId="9" fillId="9" borderId="36" xfId="0" applyFont="1" applyFill="1" applyBorder="1"/>
    <xf numFmtId="0" fontId="9" fillId="9" borderId="37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38" xfId="0" applyFont="1" applyBorder="1"/>
    <xf numFmtId="3" fontId="9" fillId="0" borderId="20" xfId="0" applyNumberFormat="1" applyFont="1" applyBorder="1" applyAlignment="1">
      <alignment horizontal="center" vertical="center"/>
    </xf>
    <xf numFmtId="0" fontId="9" fillId="0" borderId="39" xfId="0" applyFont="1" applyBorder="1"/>
    <xf numFmtId="0" fontId="9" fillId="0" borderId="39" xfId="0" applyFont="1" applyBorder="1" applyAlignment="1">
      <alignment horizontal="center" vertical="center"/>
    </xf>
    <xf numFmtId="0" fontId="9" fillId="0" borderId="1" xfId="0" applyFont="1" applyBorder="1"/>
    <xf numFmtId="0" fontId="9" fillId="0" borderId="40" xfId="0" applyFont="1" applyBorder="1"/>
    <xf numFmtId="0" fontId="9" fillId="0" borderId="41" xfId="0" applyFont="1" applyBorder="1"/>
    <xf numFmtId="0" fontId="9" fillId="9" borderId="0" xfId="0" applyFont="1" applyFill="1"/>
    <xf numFmtId="0" fontId="22" fillId="0" borderId="29" xfId="0" applyFont="1" applyBorder="1"/>
    <xf numFmtId="0" fontId="9" fillId="9" borderId="41" xfId="0" applyFont="1" applyFill="1" applyBorder="1" applyAlignment="1">
      <alignment horizontal="right"/>
    </xf>
    <xf numFmtId="0" fontId="9" fillId="9" borderId="0" xfId="0" applyFont="1" applyFill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9" fillId="9" borderId="0" xfId="0" applyFont="1" applyFill="1" applyAlignment="1">
      <alignment horizontal="right"/>
    </xf>
    <xf numFmtId="0" fontId="9" fillId="8" borderId="42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9" borderId="41" xfId="0" applyFont="1" applyFill="1" applyBorder="1"/>
    <xf numFmtId="0" fontId="9" fillId="9" borderId="40" xfId="0" applyFont="1" applyFill="1" applyBorder="1" applyAlignment="1">
      <alignment horizontal="right"/>
    </xf>
    <xf numFmtId="0" fontId="9" fillId="9" borderId="34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5" xfId="0" applyFont="1" applyBorder="1"/>
    <xf numFmtId="0" fontId="9" fillId="0" borderId="29" xfId="0" applyFont="1" applyBorder="1"/>
    <xf numFmtId="0" fontId="9" fillId="8" borderId="25" xfId="0" applyFont="1" applyFill="1" applyBorder="1" applyAlignment="1">
      <alignment horizontal="left"/>
    </xf>
    <xf numFmtId="0" fontId="9" fillId="8" borderId="27" xfId="0" applyFont="1" applyFill="1" applyBorder="1" applyAlignment="1">
      <alignment horizontal="left"/>
    </xf>
    <xf numFmtId="0" fontId="9" fillId="8" borderId="40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/>
    <xf numFmtId="0" fontId="21" fillId="0" borderId="0" xfId="0" applyFont="1"/>
    <xf numFmtId="2" fontId="21" fillId="0" borderId="0" xfId="0" applyNumberFormat="1" applyFont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3" fontId="5" fillId="0" borderId="13" xfId="3" applyNumberFormat="1" applyFont="1" applyBorder="1" applyAlignment="1">
      <alignment horizontal="center" vertical="center"/>
    </xf>
    <xf numFmtId="49" fontId="5" fillId="2" borderId="10" xfId="3" applyNumberFormat="1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left" vertical="center" wrapText="1"/>
    </xf>
    <xf numFmtId="3" fontId="5" fillId="0" borderId="15" xfId="3" applyNumberFormat="1" applyFont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 vertical="center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4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49" xfId="0" applyNumberFormat="1" applyFont="1" applyFill="1" applyBorder="1" applyAlignment="1">
      <alignment horizontal="center" vertical="center"/>
    </xf>
    <xf numFmtId="3" fontId="5" fillId="7" borderId="32" xfId="0" applyNumberFormat="1" applyFont="1" applyFill="1" applyBorder="1" applyAlignment="1">
      <alignment horizontal="center" vertical="center"/>
    </xf>
    <xf numFmtId="4" fontId="5" fillId="7" borderId="16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0" fontId="22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right" vertical="center" wrapText="1"/>
    </xf>
    <xf numFmtId="0" fontId="15" fillId="7" borderId="39" xfId="0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10" borderId="47" xfId="3" applyFont="1" applyFill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wrapText="1"/>
    </xf>
    <xf numFmtId="3" fontId="5" fillId="0" borderId="61" xfId="3" applyNumberFormat="1" applyFont="1" applyBorder="1" applyAlignment="1">
      <alignment horizontal="center" vertical="center"/>
    </xf>
    <xf numFmtId="0" fontId="5" fillId="3" borderId="47" xfId="3" applyFont="1" applyFill="1" applyBorder="1" applyAlignment="1">
      <alignment vertical="center"/>
    </xf>
    <xf numFmtId="49" fontId="5" fillId="0" borderId="20" xfId="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5" fillId="0" borderId="10" xfId="3" applyNumberFormat="1" applyFont="1" applyBorder="1" applyAlignment="1">
      <alignment horizontal="center" vertical="center"/>
    </xf>
    <xf numFmtId="3" fontId="5" fillId="0" borderId="17" xfId="3" applyNumberFormat="1" applyFont="1" applyBorder="1" applyAlignment="1">
      <alignment horizontal="center" vertical="center"/>
    </xf>
    <xf numFmtId="0" fontId="5" fillId="3" borderId="47" xfId="3" applyFont="1" applyFill="1" applyBorder="1"/>
    <xf numFmtId="49" fontId="5" fillId="0" borderId="1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left" vertical="center"/>
    </xf>
    <xf numFmtId="49" fontId="5" fillId="0" borderId="10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vertical="center" wrapText="1"/>
    </xf>
    <xf numFmtId="0" fontId="5" fillId="3" borderId="47" xfId="3" applyFont="1" applyFill="1" applyBorder="1" applyAlignment="1">
      <alignment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5" fillId="0" borderId="9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3" fontId="5" fillId="0" borderId="18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3" fontId="5" fillId="0" borderId="12" xfId="3" applyNumberFormat="1" applyFont="1" applyBorder="1" applyAlignment="1">
      <alignment horizontal="center" vertical="center"/>
    </xf>
    <xf numFmtId="0" fontId="5" fillId="10" borderId="62" xfId="0" applyFont="1" applyFill="1" applyBorder="1"/>
    <xf numFmtId="0" fontId="5" fillId="10" borderId="1" xfId="0" applyFont="1" applyFill="1" applyBorder="1"/>
    <xf numFmtId="0" fontId="5" fillId="10" borderId="63" xfId="0" applyFont="1" applyFill="1" applyBorder="1"/>
    <xf numFmtId="0" fontId="5" fillId="10" borderId="59" xfId="0" applyFont="1" applyFill="1" applyBorder="1"/>
    <xf numFmtId="3" fontId="5" fillId="0" borderId="17" xfId="3" applyNumberFormat="1" applyFont="1" applyBorder="1" applyAlignment="1">
      <alignment horizontal="center" vertical="center" wrapText="1"/>
    </xf>
    <xf numFmtId="3" fontId="5" fillId="0" borderId="14" xfId="3" applyNumberFormat="1" applyFont="1" applyBorder="1" applyAlignment="1">
      <alignment horizontal="center" vertical="center" wrapText="1"/>
    </xf>
    <xf numFmtId="0" fontId="15" fillId="10" borderId="42" xfId="3" applyFont="1" applyFill="1" applyBorder="1" applyAlignment="1">
      <alignment horizontal="center" vertical="center" wrapText="1"/>
    </xf>
    <xf numFmtId="0" fontId="23" fillId="0" borderId="0" xfId="0" applyFont="1"/>
    <xf numFmtId="0" fontId="15" fillId="7" borderId="52" xfId="3" applyFont="1" applyFill="1" applyBorder="1" applyAlignment="1">
      <alignment horizontal="center" vertical="center" wrapText="1"/>
    </xf>
    <xf numFmtId="0" fontId="15" fillId="7" borderId="57" xfId="3" applyFont="1" applyFill="1" applyBorder="1" applyAlignment="1">
      <alignment horizontal="center" vertical="center" wrapText="1"/>
    </xf>
    <xf numFmtId="3" fontId="15" fillId="7" borderId="56" xfId="3" applyNumberFormat="1" applyFont="1" applyFill="1" applyBorder="1" applyAlignment="1">
      <alignment horizontal="center" vertical="center"/>
    </xf>
    <xf numFmtId="0" fontId="15" fillId="7" borderId="64" xfId="3" applyFont="1" applyFill="1" applyBorder="1" applyAlignment="1">
      <alignment horizontal="center" vertical="center" wrapText="1"/>
    </xf>
    <xf numFmtId="0" fontId="15" fillId="7" borderId="55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5" xfId="3" applyFont="1" applyFill="1" applyBorder="1" applyAlignment="1">
      <alignment horizontal="center" vertical="center" wrapText="1"/>
    </xf>
    <xf numFmtId="3" fontId="15" fillId="7" borderId="21" xfId="3" applyNumberFormat="1" applyFont="1" applyFill="1" applyBorder="1" applyAlignment="1">
      <alignment horizontal="center" vertical="center"/>
    </xf>
    <xf numFmtId="3" fontId="15" fillId="7" borderId="8" xfId="3" applyNumberFormat="1" applyFont="1" applyFill="1" applyBorder="1" applyAlignment="1">
      <alignment horizontal="center" vertical="center"/>
    </xf>
    <xf numFmtId="0" fontId="15" fillId="7" borderId="39" xfId="3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28" xfId="0" applyFont="1" applyBorder="1"/>
    <xf numFmtId="0" fontId="22" fillId="0" borderId="20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27" xfId="0" applyFont="1" applyBorder="1"/>
    <xf numFmtId="0" fontId="22" fillId="0" borderId="15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14" fillId="0" borderId="27" xfId="0" applyFont="1" applyBorder="1"/>
    <xf numFmtId="0" fontId="22" fillId="0" borderId="16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3" fontId="22" fillId="0" borderId="6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9" borderId="58" xfId="0" applyNumberFormat="1" applyFont="1" applyFill="1" applyBorder="1" applyAlignment="1">
      <alignment horizontal="center" vertical="center"/>
    </xf>
    <xf numFmtId="3" fontId="22" fillId="7" borderId="59" xfId="0" applyNumberFormat="1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22" fillId="7" borderId="58" xfId="0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0" fontId="22" fillId="9" borderId="58" xfId="0" applyFont="1" applyFill="1" applyBorder="1"/>
    <xf numFmtId="0" fontId="22" fillId="7" borderId="59" xfId="0" applyFont="1" applyFill="1" applyBorder="1"/>
    <xf numFmtId="0" fontId="22" fillId="0" borderId="2" xfId="0" applyFont="1" applyBorder="1"/>
    <xf numFmtId="0" fontId="22" fillId="9" borderId="47" xfId="0" applyFont="1" applyFill="1" applyBorder="1"/>
    <xf numFmtId="0" fontId="22" fillId="7" borderId="54" xfId="0" applyFont="1" applyFill="1" applyBorder="1"/>
    <xf numFmtId="0" fontId="22" fillId="9" borderId="42" xfId="0" applyFont="1" applyFill="1" applyBorder="1"/>
    <xf numFmtId="0" fontId="22" fillId="7" borderId="40" xfId="0" applyFont="1" applyFill="1" applyBorder="1"/>
    <xf numFmtId="0" fontId="15" fillId="0" borderId="0" xfId="3" applyFont="1"/>
    <xf numFmtId="0" fontId="5" fillId="0" borderId="0" xfId="3" applyFont="1"/>
    <xf numFmtId="0" fontId="9" fillId="0" borderId="0" xfId="3" applyFont="1"/>
    <xf numFmtId="0" fontId="5" fillId="0" borderId="0" xfId="3" applyFont="1" applyAlignment="1">
      <alignment horizontal="right"/>
    </xf>
    <xf numFmtId="0" fontId="5" fillId="0" borderId="3" xfId="3" applyFont="1" applyBorder="1" applyAlignment="1">
      <alignment horizontal="left" vertical="center" wrapText="1"/>
    </xf>
    <xf numFmtId="0" fontId="5" fillId="9" borderId="0" xfId="0" applyFont="1" applyFill="1"/>
    <xf numFmtId="164" fontId="5" fillId="0" borderId="0" xfId="1" applyFont="1" applyFill="1" applyBorder="1" applyAlignment="1">
      <alignment horizontal="left"/>
    </xf>
    <xf numFmtId="0" fontId="15" fillId="0" borderId="0" xfId="3" applyFont="1" applyAlignment="1">
      <alignment horizontal="left"/>
    </xf>
    <xf numFmtId="49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left" wrapText="1"/>
    </xf>
    <xf numFmtId="49" fontId="5" fillId="7" borderId="62" xfId="3" applyNumberFormat="1" applyFont="1" applyFill="1" applyBorder="1" applyAlignment="1">
      <alignment horizontal="center" vertical="center"/>
    </xf>
    <xf numFmtId="0" fontId="15" fillId="7" borderId="63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5" fillId="7" borderId="0" xfId="3" applyFont="1" applyFill="1" applyAlignment="1">
      <alignment horizontal="right" wrapText="1"/>
    </xf>
    <xf numFmtId="0" fontId="29" fillId="0" borderId="0" xfId="0" applyFont="1"/>
    <xf numFmtId="0" fontId="28" fillId="0" borderId="0" xfId="0" applyFont="1" applyAlignment="1">
      <alignment horizontal="right"/>
    </xf>
    <xf numFmtId="0" fontId="28" fillId="0" borderId="0" xfId="0" applyFont="1"/>
    <xf numFmtId="0" fontId="29" fillId="0" borderId="51" xfId="0" applyFont="1" applyBorder="1" applyAlignment="1">
      <alignment horizontal="left" vertical="center"/>
    </xf>
    <xf numFmtId="3" fontId="29" fillId="0" borderId="51" xfId="0" applyNumberFormat="1" applyFont="1" applyBorder="1" applyAlignment="1" applyProtection="1">
      <alignment horizontal="center" vertical="center"/>
      <protection locked="0"/>
    </xf>
    <xf numFmtId="3" fontId="29" fillId="0" borderId="32" xfId="0" applyNumberFormat="1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>
      <alignment horizontal="left" vertical="center"/>
    </xf>
    <xf numFmtId="3" fontId="29" fillId="0" borderId="4" xfId="0" applyNumberFormat="1" applyFont="1" applyBorder="1" applyAlignment="1" applyProtection="1">
      <alignment horizontal="center" vertical="center"/>
      <protection locked="0"/>
    </xf>
    <xf numFmtId="3" fontId="29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>
      <alignment horizontal="left" vertical="center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3" fontId="29" fillId="0" borderId="12" xfId="0" applyNumberFormat="1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21" xfId="0" applyNumberFormat="1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horizontal="left" vertical="center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3" fontId="29" fillId="0" borderId="6" xfId="0" applyNumberFormat="1" applyFont="1" applyBorder="1" applyAlignment="1" applyProtection="1">
      <alignment horizontal="center" vertical="center"/>
      <protection locked="0"/>
    </xf>
    <xf numFmtId="3" fontId="29" fillId="0" borderId="43" xfId="0" applyNumberFormat="1" applyFont="1" applyBorder="1" applyAlignment="1" applyProtection="1">
      <alignment horizontal="center" vertical="center"/>
      <protection locked="0"/>
    </xf>
    <xf numFmtId="3" fontId="29" fillId="0" borderId="15" xfId="0" applyNumberFormat="1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left" vertical="center"/>
    </xf>
    <xf numFmtId="3" fontId="29" fillId="0" borderId="31" xfId="0" applyNumberFormat="1" applyFont="1" applyBorder="1" applyAlignment="1" applyProtection="1">
      <alignment horizontal="center" vertical="center"/>
      <protection locked="0"/>
    </xf>
    <xf numFmtId="49" fontId="15" fillId="7" borderId="51" xfId="0" applyNumberFormat="1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right" vertical="center"/>
    </xf>
    <xf numFmtId="3" fontId="29" fillId="7" borderId="5" xfId="0" applyNumberFormat="1" applyFont="1" applyFill="1" applyBorder="1" applyAlignment="1" applyProtection="1">
      <alignment horizontal="center" vertical="center"/>
      <protection locked="0"/>
    </xf>
    <xf numFmtId="3" fontId="29" fillId="7" borderId="21" xfId="0" applyNumberFormat="1" applyFont="1" applyFill="1" applyBorder="1" applyAlignment="1" applyProtection="1">
      <alignment horizontal="center" vertical="center"/>
      <protection locked="0"/>
    </xf>
    <xf numFmtId="0" fontId="29" fillId="7" borderId="57" xfId="0" applyFont="1" applyFill="1" applyBorder="1" applyAlignment="1">
      <alignment horizontal="right" vertical="center"/>
    </xf>
    <xf numFmtId="3" fontId="29" fillId="7" borderId="57" xfId="0" applyNumberFormat="1" applyFont="1" applyFill="1" applyBorder="1" applyAlignment="1" applyProtection="1">
      <alignment horizontal="center" vertical="center"/>
      <protection locked="0"/>
    </xf>
    <xf numFmtId="3" fontId="29" fillId="7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7" borderId="50" xfId="3" applyFont="1" applyFill="1" applyBorder="1" applyAlignment="1">
      <alignment horizontal="center" wrapText="1"/>
    </xf>
    <xf numFmtId="0" fontId="15" fillId="7" borderId="72" xfId="3" applyFont="1" applyFill="1" applyBorder="1" applyAlignment="1">
      <alignment horizontal="center" wrapText="1"/>
    </xf>
    <xf numFmtId="0" fontId="15" fillId="7" borderId="11" xfId="3" applyFont="1" applyFill="1" applyBorder="1" applyAlignment="1">
      <alignment horizontal="center" vertical="top" wrapText="1"/>
    </xf>
    <xf numFmtId="0" fontId="15" fillId="7" borderId="73" xfId="3" applyFont="1" applyFill="1" applyBorder="1" applyAlignment="1">
      <alignment horizontal="center" vertical="top" wrapText="1"/>
    </xf>
    <xf numFmtId="0" fontId="15" fillId="7" borderId="4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8" fillId="0" borderId="51" xfId="0" applyFont="1" applyBorder="1"/>
    <xf numFmtId="0" fontId="11" fillId="7" borderId="7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/>
    <xf numFmtId="3" fontId="11" fillId="7" borderId="14" xfId="0" applyNumberFormat="1" applyFont="1" applyFill="1" applyBorder="1"/>
    <xf numFmtId="0" fontId="12" fillId="7" borderId="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2" fillId="7" borderId="100" xfId="0" applyFont="1" applyFill="1" applyBorder="1" applyAlignment="1">
      <alignment horizontal="center" vertical="center" wrapText="1"/>
    </xf>
    <xf numFmtId="0" fontId="12" fillId="7" borderId="105" xfId="0" applyFont="1" applyFill="1" applyBorder="1" applyAlignment="1">
      <alignment horizontal="center" vertical="center" wrapText="1"/>
    </xf>
    <xf numFmtId="0" fontId="12" fillId="7" borderId="106" xfId="0" applyFont="1" applyFill="1" applyBorder="1" applyAlignment="1">
      <alignment horizontal="center" vertical="center" wrapText="1"/>
    </xf>
    <xf numFmtId="0" fontId="12" fillId="7" borderId="99" xfId="0" applyFont="1" applyFill="1" applyBorder="1" applyAlignment="1">
      <alignment horizontal="center" vertical="center" wrapText="1"/>
    </xf>
    <xf numFmtId="0" fontId="12" fillId="7" borderId="100" xfId="0" applyFont="1" applyFill="1" applyBorder="1" applyAlignment="1">
      <alignment horizontal="center" vertical="center"/>
    </xf>
    <xf numFmtId="0" fontId="12" fillId="7" borderId="107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5" fillId="9" borderId="9" xfId="3" applyNumberFormat="1" applyFont="1" applyFill="1" applyBorder="1" applyAlignment="1">
      <alignment horizontal="center" vertical="center"/>
    </xf>
    <xf numFmtId="0" fontId="5" fillId="9" borderId="12" xfId="3" applyFont="1" applyFill="1" applyBorder="1" applyAlignment="1">
      <alignment horizontal="left" vertical="center" wrapText="1"/>
    </xf>
    <xf numFmtId="3" fontId="5" fillId="9" borderId="12" xfId="3" applyNumberFormat="1" applyFont="1" applyFill="1" applyBorder="1" applyAlignment="1">
      <alignment horizontal="center" vertical="center"/>
    </xf>
    <xf numFmtId="3" fontId="5" fillId="9" borderId="73" xfId="3" applyNumberFormat="1" applyFont="1" applyFill="1" applyBorder="1" applyAlignment="1">
      <alignment horizontal="center" vertical="center"/>
    </xf>
    <xf numFmtId="3" fontId="5" fillId="9" borderId="39" xfId="3" applyNumberFormat="1" applyFont="1" applyFill="1" applyBorder="1" applyAlignment="1">
      <alignment horizontal="center" vertical="center"/>
    </xf>
    <xf numFmtId="3" fontId="5" fillId="9" borderId="5" xfId="3" applyNumberFormat="1" applyFont="1" applyFill="1" applyBorder="1" applyAlignment="1">
      <alignment horizontal="center" vertical="center"/>
    </xf>
    <xf numFmtId="3" fontId="5" fillId="0" borderId="43" xfId="3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left" vertical="center" wrapText="1"/>
    </xf>
    <xf numFmtId="49" fontId="5" fillId="2" borderId="44" xfId="3" applyNumberFormat="1" applyFont="1" applyFill="1" applyBorder="1" applyAlignment="1">
      <alignment horizontal="center" vertical="center"/>
    </xf>
    <xf numFmtId="0" fontId="36" fillId="0" borderId="75" xfId="0" applyFont="1" applyBorder="1" applyAlignment="1" applyProtection="1">
      <alignment horizontal="left" vertical="center" wrapText="1"/>
      <protection locked="0"/>
    </xf>
    <xf numFmtId="0" fontId="33" fillId="0" borderId="41" xfId="0" applyFont="1" applyBorder="1"/>
    <xf numFmtId="0" fontId="9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9" fillId="0" borderId="76" xfId="0" applyFont="1" applyBorder="1" applyAlignment="1">
      <alignment horizontal="right"/>
    </xf>
    <xf numFmtId="0" fontId="13" fillId="8" borderId="77" xfId="0" applyFont="1" applyFill="1" applyBorder="1" applyAlignment="1">
      <alignment horizontal="center" vertical="center" wrapText="1"/>
    </xf>
    <xf numFmtId="0" fontId="13" fillId="8" borderId="78" xfId="0" applyFont="1" applyFill="1" applyBorder="1" applyAlignment="1">
      <alignment horizontal="center" vertical="center" wrapText="1"/>
    </xf>
    <xf numFmtId="0" fontId="13" fillId="8" borderId="79" xfId="0" applyFont="1" applyFill="1" applyBorder="1"/>
    <xf numFmtId="0" fontId="9" fillId="8" borderId="68" xfId="0" applyFont="1" applyFill="1" applyBorder="1"/>
    <xf numFmtId="0" fontId="9" fillId="8" borderId="80" xfId="0" applyFont="1" applyFill="1" applyBorder="1" applyAlignment="1">
      <alignment horizontal="right"/>
    </xf>
    <xf numFmtId="165" fontId="9" fillId="8" borderId="51" xfId="5" applyNumberFormat="1" applyFont="1" applyFill="1" applyBorder="1" applyAlignment="1">
      <alignment horizontal="center" vertical="center"/>
    </xf>
    <xf numFmtId="9" fontId="9" fillId="8" borderId="49" xfId="5" applyFont="1" applyFill="1" applyBorder="1" applyAlignment="1">
      <alignment horizontal="center" vertical="center"/>
    </xf>
    <xf numFmtId="165" fontId="9" fillId="8" borderId="81" xfId="5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3" fontId="9" fillId="9" borderId="5" xfId="0" applyNumberFormat="1" applyFont="1" applyFill="1" applyBorder="1" applyAlignment="1">
      <alignment horizontal="center" vertical="center"/>
    </xf>
    <xf numFmtId="0" fontId="13" fillId="8" borderId="19" xfId="0" applyFont="1" applyFill="1" applyBorder="1"/>
    <xf numFmtId="9" fontId="9" fillId="9" borderId="37" xfId="5" applyFont="1" applyFill="1" applyBorder="1"/>
    <xf numFmtId="9" fontId="9" fillId="9" borderId="82" xfId="5" applyFont="1" applyFill="1" applyBorder="1"/>
    <xf numFmtId="3" fontId="9" fillId="0" borderId="39" xfId="0" applyNumberFormat="1" applyFont="1" applyBorder="1" applyAlignment="1">
      <alignment horizontal="center" vertical="center"/>
    </xf>
    <xf numFmtId="0" fontId="9" fillId="0" borderId="34" xfId="0" applyFont="1" applyBorder="1"/>
    <xf numFmtId="0" fontId="9" fillId="0" borderId="1" xfId="0" applyFont="1" applyBorder="1" applyAlignment="1">
      <alignment horizontal="right"/>
    </xf>
    <xf numFmtId="14" fontId="9" fillId="8" borderId="42" xfId="0" applyNumberFormat="1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28" xfId="0" applyFont="1" applyBorder="1"/>
    <xf numFmtId="0" fontId="9" fillId="9" borderId="1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13" fillId="9" borderId="0" xfId="0" applyFont="1" applyFill="1"/>
    <xf numFmtId="0" fontId="9" fillId="9" borderId="0" xfId="0" applyFont="1" applyFill="1" applyAlignment="1">
      <alignment wrapText="1"/>
    </xf>
    <xf numFmtId="3" fontId="9" fillId="9" borderId="4" xfId="0" applyNumberFormat="1" applyFont="1" applyFill="1" applyBorder="1" applyAlignment="1">
      <alignment horizontal="center" vertical="center" wrapText="1"/>
    </xf>
    <xf numFmtId="3" fontId="9" fillId="9" borderId="14" xfId="0" applyNumberFormat="1" applyFont="1" applyFill="1" applyBorder="1" applyAlignment="1">
      <alignment horizontal="center" vertical="center"/>
    </xf>
    <xf numFmtId="3" fontId="9" fillId="0" borderId="10" xfId="4" applyNumberFormat="1" applyFont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3" fontId="9" fillId="0" borderId="9" xfId="4" applyNumberFormat="1" applyFont="1" applyBorder="1" applyAlignment="1">
      <alignment horizontal="center" vertical="center"/>
    </xf>
    <xf numFmtId="3" fontId="9" fillId="0" borderId="3" xfId="4" applyNumberFormat="1" applyFont="1" applyBorder="1" applyAlignment="1">
      <alignment horizontal="center" vertical="center"/>
    </xf>
    <xf numFmtId="3" fontId="9" fillId="7" borderId="5" xfId="4" applyNumberFormat="1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0" xfId="0" applyFont="1"/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12" fillId="7" borderId="22" xfId="0" applyFont="1" applyFill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12" fillId="7" borderId="84" xfId="0" applyFont="1" applyFill="1" applyBorder="1" applyAlignment="1">
      <alignment horizontal="center" vertical="center"/>
    </xf>
    <xf numFmtId="0" fontId="30" fillId="7" borderId="84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30" fillId="7" borderId="85" xfId="0" applyFont="1" applyFill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3" fontId="11" fillId="7" borderId="57" xfId="0" applyNumberFormat="1" applyFont="1" applyFill="1" applyBorder="1" applyAlignment="1">
      <alignment horizontal="center" vertical="center"/>
    </xf>
    <xf numFmtId="3" fontId="11" fillId="7" borderId="56" xfId="0" applyNumberFormat="1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2" fillId="0" borderId="1" xfId="0" applyFont="1" applyBorder="1"/>
    <xf numFmtId="0" fontId="9" fillId="7" borderId="6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3" fontId="11" fillId="7" borderId="39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/>
    </xf>
    <xf numFmtId="3" fontId="11" fillId="7" borderId="21" xfId="0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right" vertical="center" wrapText="1"/>
    </xf>
    <xf numFmtId="0" fontId="22" fillId="7" borderId="64" xfId="0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/>
    </xf>
    <xf numFmtId="3" fontId="11" fillId="7" borderId="55" xfId="0" applyNumberFormat="1" applyFont="1" applyFill="1" applyBorder="1" applyAlignment="1">
      <alignment horizontal="center" vertical="center"/>
    </xf>
    <xf numFmtId="3" fontId="11" fillId="7" borderId="64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70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0" xfId="0" applyFont="1" applyFill="1"/>
    <xf numFmtId="49" fontId="11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12" fillId="4" borderId="48" xfId="0" applyNumberFormat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vertical="center" wrapText="1"/>
    </xf>
    <xf numFmtId="0" fontId="12" fillId="4" borderId="51" xfId="0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 wrapText="1"/>
    </xf>
    <xf numFmtId="3" fontId="13" fillId="7" borderId="64" xfId="0" applyNumberFormat="1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3" fontId="13" fillId="7" borderId="57" xfId="0" applyNumberFormat="1" applyFont="1" applyFill="1" applyBorder="1" applyAlignment="1">
      <alignment horizontal="center" vertical="center" wrapText="1"/>
    </xf>
    <xf numFmtId="0" fontId="13" fillId="7" borderId="56" xfId="0" applyFont="1" applyFill="1" applyBorder="1" applyAlignment="1">
      <alignment horizontal="center" vertical="center" wrapText="1"/>
    </xf>
    <xf numFmtId="3" fontId="46" fillId="0" borderId="26" xfId="4" applyNumberFormat="1" applyFont="1" applyBorder="1" applyAlignment="1">
      <alignment horizontal="center" vertical="center"/>
    </xf>
    <xf numFmtId="3" fontId="46" fillId="0" borderId="7" xfId="4" applyNumberFormat="1" applyFont="1" applyBorder="1" applyAlignment="1">
      <alignment horizontal="center" vertical="center"/>
    </xf>
    <xf numFmtId="3" fontId="46" fillId="0" borderId="10" xfId="4" applyNumberFormat="1" applyFont="1" applyBorder="1" applyAlignment="1">
      <alignment horizontal="center" vertical="center"/>
    </xf>
    <xf numFmtId="3" fontId="46" fillId="0" borderId="4" xfId="4" applyNumberFormat="1" applyFont="1" applyBorder="1" applyAlignment="1">
      <alignment horizontal="center" vertical="center" wrapText="1"/>
    </xf>
    <xf numFmtId="3" fontId="46" fillId="0" borderId="4" xfId="4" applyNumberFormat="1" applyFont="1" applyBorder="1" applyAlignment="1">
      <alignment horizontal="center" vertical="center"/>
    </xf>
    <xf numFmtId="0" fontId="0" fillId="0" borderId="0" xfId="0" applyAlignment="1"/>
    <xf numFmtId="0" fontId="47" fillId="0" borderId="4" xfId="3" applyFont="1" applyBorder="1" applyAlignment="1">
      <alignment horizontal="left" vertical="center"/>
    </xf>
    <xf numFmtId="49" fontId="49" fillId="0" borderId="19" xfId="0" applyNumberFormat="1" applyFont="1" applyFill="1" applyBorder="1" applyAlignment="1" applyProtection="1">
      <alignment horizontal="center" vertical="top" wrapText="1"/>
    </xf>
    <xf numFmtId="49" fontId="48" fillId="0" borderId="19" xfId="0" applyNumberFormat="1" applyFont="1" applyFill="1" applyBorder="1" applyAlignment="1" applyProtection="1">
      <alignment horizontal="center" vertical="top" wrapText="1"/>
    </xf>
    <xf numFmtId="0" fontId="7" fillId="0" borderId="2" xfId="0" applyFont="1" applyBorder="1" applyProtection="1"/>
    <xf numFmtId="3" fontId="51" fillId="8" borderId="60" xfId="0" applyNumberFormat="1" applyFont="1" applyFill="1" applyBorder="1" applyAlignment="1">
      <alignment horizontal="center"/>
    </xf>
    <xf numFmtId="3" fontId="51" fillId="8" borderId="57" xfId="0" applyNumberFormat="1" applyFont="1" applyFill="1" applyBorder="1" applyAlignment="1">
      <alignment horizontal="center"/>
    </xf>
    <xf numFmtId="3" fontId="51" fillId="8" borderId="59" xfId="0" applyNumberFormat="1" applyFont="1" applyFill="1" applyBorder="1" applyAlignment="1">
      <alignment horizontal="center"/>
    </xf>
    <xf numFmtId="0" fontId="7" fillId="0" borderId="0" xfId="0" applyFont="1" applyBorder="1" applyProtection="1"/>
    <xf numFmtId="3" fontId="6" fillId="0" borderId="4" xfId="3" applyNumberFormat="1" applyFont="1" applyFill="1" applyBorder="1" applyAlignment="1">
      <alignment horizontal="center" vertical="center"/>
    </xf>
    <xf numFmtId="3" fontId="9" fillId="0" borderId="20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3" fontId="9" fillId="0" borderId="12" xfId="0" applyNumberFormat="1" applyFont="1" applyBorder="1"/>
    <xf numFmtId="49" fontId="5" fillId="2" borderId="48" xfId="3" applyNumberFormat="1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52" fillId="0" borderId="4" xfId="0" applyFont="1" applyBorder="1"/>
    <xf numFmtId="3" fontId="52" fillId="0" borderId="4" xfId="0" applyNumberFormat="1" applyFont="1" applyBorder="1"/>
    <xf numFmtId="0" fontId="52" fillId="0" borderId="4" xfId="0" applyFont="1" applyBorder="1" applyAlignment="1">
      <alignment wrapText="1"/>
    </xf>
    <xf numFmtId="3" fontId="52" fillId="7" borderId="62" xfId="1" applyNumberFormat="1" applyFont="1" applyFill="1" applyBorder="1" applyAlignment="1">
      <alignment horizontal="right" vertical="center"/>
    </xf>
    <xf numFmtId="3" fontId="52" fillId="0" borderId="4" xfId="1" applyNumberFormat="1" applyFont="1" applyFill="1" applyBorder="1" applyAlignment="1">
      <alignment horizontal="right" vertical="center"/>
    </xf>
    <xf numFmtId="3" fontId="52" fillId="0" borderId="4" xfId="0" applyNumberFormat="1" applyFont="1" applyBorder="1" applyAlignment="1">
      <alignment horizontal="right" vertical="center"/>
    </xf>
    <xf numFmtId="3" fontId="52" fillId="0" borderId="14" xfId="0" applyNumberFormat="1" applyFont="1" applyBorder="1" applyAlignment="1">
      <alignment horizontal="right" vertical="center"/>
    </xf>
    <xf numFmtId="3" fontId="52" fillId="0" borderId="6" xfId="1" applyNumberFormat="1" applyFont="1" applyFill="1" applyBorder="1" applyAlignment="1">
      <alignment horizontal="right" vertical="center"/>
    </xf>
    <xf numFmtId="3" fontId="52" fillId="0" borderId="6" xfId="0" applyNumberFormat="1" applyFont="1" applyBorder="1" applyAlignment="1">
      <alignment horizontal="right" vertical="center"/>
    </xf>
    <xf numFmtId="3" fontId="52" fillId="0" borderId="43" xfId="0" applyNumberFormat="1" applyFont="1" applyBorder="1" applyAlignment="1">
      <alignment horizontal="right" vertical="center"/>
    </xf>
    <xf numFmtId="3" fontId="52" fillId="0" borderId="3" xfId="1" applyNumberFormat="1" applyFont="1" applyFill="1" applyBorder="1" applyAlignment="1">
      <alignment horizontal="right" vertical="center"/>
    </xf>
    <xf numFmtId="3" fontId="52" fillId="0" borderId="3" xfId="0" applyNumberFormat="1" applyFont="1" applyBorder="1" applyAlignment="1">
      <alignment horizontal="right" vertical="center"/>
    </xf>
    <xf numFmtId="3" fontId="52" fillId="0" borderId="12" xfId="0" applyNumberFormat="1" applyFont="1" applyBorder="1" applyAlignment="1">
      <alignment horizontal="right" vertical="center"/>
    </xf>
    <xf numFmtId="3" fontId="52" fillId="7" borderId="63" xfId="1" applyNumberFormat="1" applyFont="1" applyFill="1" applyBorder="1" applyAlignment="1">
      <alignment horizontal="right" vertical="center"/>
    </xf>
    <xf numFmtId="3" fontId="52" fillId="7" borderId="69" xfId="0" applyNumberFormat="1" applyFont="1" applyFill="1" applyBorder="1" applyAlignment="1">
      <alignment horizontal="right" vertical="center"/>
    </xf>
    <xf numFmtId="3" fontId="52" fillId="7" borderId="56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7" borderId="57" xfId="0" applyNumberFormat="1" applyFont="1" applyFill="1" applyBorder="1" applyAlignment="1">
      <alignment horizontal="center" vertical="center"/>
    </xf>
    <xf numFmtId="3" fontId="1" fillId="7" borderId="56" xfId="0" applyNumberFormat="1" applyFont="1" applyFill="1" applyBorder="1" applyAlignment="1">
      <alignment horizontal="center" vertical="center"/>
    </xf>
    <xf numFmtId="3" fontId="1" fillId="0" borderId="18" xfId="1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49" fontId="52" fillId="0" borderId="44" xfId="3" applyNumberFormat="1" applyFont="1" applyBorder="1" applyAlignment="1">
      <alignment horizontal="center" vertical="center"/>
    </xf>
    <xf numFmtId="49" fontId="52" fillId="0" borderId="10" xfId="3" applyNumberFormat="1" applyFont="1" applyBorder="1" applyAlignment="1">
      <alignment horizontal="center" vertical="center"/>
    </xf>
    <xf numFmtId="0" fontId="52" fillId="0" borderId="66" xfId="3" applyFont="1" applyBorder="1" applyAlignment="1">
      <alignment horizontal="left" vertical="center" wrapText="1"/>
    </xf>
    <xf numFmtId="3" fontId="52" fillId="0" borderId="17" xfId="1" applyNumberFormat="1" applyFont="1" applyFill="1" applyBorder="1" applyAlignment="1">
      <alignment horizontal="right" vertical="center"/>
    </xf>
    <xf numFmtId="3" fontId="52" fillId="0" borderId="66" xfId="1" applyNumberFormat="1" applyFont="1" applyFill="1" applyBorder="1" applyAlignment="1">
      <alignment horizontal="right" vertical="center"/>
    </xf>
    <xf numFmtId="3" fontId="52" fillId="7" borderId="58" xfId="1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3" fontId="1" fillId="9" borderId="20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3" fontId="1" fillId="7" borderId="55" xfId="0" applyNumberFormat="1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3" fontId="1" fillId="7" borderId="39" xfId="0" applyNumberFormat="1" applyFont="1" applyFill="1" applyBorder="1" applyAlignment="1">
      <alignment horizontal="center" vertical="center"/>
    </xf>
    <xf numFmtId="3" fontId="1" fillId="7" borderId="2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3" fontId="1" fillId="7" borderId="64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3" fontId="1" fillId="7" borderId="5" xfId="0" applyNumberFormat="1" applyFont="1" applyFill="1" applyBorder="1" applyAlignment="1">
      <alignment horizontal="center" vertical="center"/>
    </xf>
    <xf numFmtId="3" fontId="1" fillId="7" borderId="11" xfId="0" applyNumberFormat="1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2" fillId="4" borderId="74" xfId="0" applyFont="1" applyFill="1" applyBorder="1" applyAlignment="1">
      <alignment horizontal="center" vertical="center" wrapText="1"/>
    </xf>
    <xf numFmtId="3" fontId="9" fillId="0" borderId="5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11" fillId="7" borderId="4" xfId="0" applyNumberFormat="1" applyFont="1" applyFill="1" applyBorder="1" applyAlignment="1">
      <alignment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11" fillId="4" borderId="14" xfId="0" applyNumberFormat="1" applyFont="1" applyFill="1" applyBorder="1" applyAlignment="1">
      <alignment vertical="center" wrapText="1"/>
    </xf>
    <xf numFmtId="3" fontId="11" fillId="7" borderId="14" xfId="0" applyNumberFormat="1" applyFont="1" applyFill="1" applyBorder="1" applyAlignment="1">
      <alignment vertical="center" wrapText="1"/>
    </xf>
    <xf numFmtId="0" fontId="18" fillId="0" borderId="0" xfId="0" applyFont="1" applyBorder="1"/>
    <xf numFmtId="0" fontId="12" fillId="4" borderId="48" xfId="0" applyFont="1" applyFill="1" applyBorder="1" applyAlignment="1">
      <alignment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vertical="center" wrapText="1"/>
    </xf>
    <xf numFmtId="0" fontId="11" fillId="4" borderId="32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7" borderId="123" xfId="0" applyFont="1" applyFill="1" applyBorder="1" applyAlignment="1">
      <alignment vertical="center" wrapText="1"/>
    </xf>
    <xf numFmtId="0" fontId="11" fillId="7" borderId="60" xfId="0" applyFont="1" applyFill="1" applyBorder="1" applyAlignment="1">
      <alignment vertical="center" wrapText="1"/>
    </xf>
    <xf numFmtId="0" fontId="36" fillId="0" borderId="22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24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26" xfId="6" applyNumberFormat="1" applyFont="1" applyFill="1" applyBorder="1" applyAlignment="1" applyProtection="1">
      <alignment horizontal="center" vertical="center"/>
      <protection locked="0"/>
    </xf>
    <xf numFmtId="0" fontId="36" fillId="0" borderId="20" xfId="6" applyNumberFormat="1" applyFont="1" applyFill="1" applyBorder="1" applyAlignment="1" applyProtection="1">
      <alignment horizontal="center" vertical="center"/>
      <protection locked="0"/>
    </xf>
    <xf numFmtId="3" fontId="36" fillId="0" borderId="34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33" xfId="6" applyNumberFormat="1" applyFont="1" applyFill="1" applyBorder="1" applyAlignment="1" applyProtection="1">
      <alignment horizontal="left" vertical="center" wrapText="1"/>
      <protection locked="0"/>
    </xf>
    <xf numFmtId="3" fontId="36" fillId="0" borderId="27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23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102" xfId="6" applyNumberFormat="1" applyFont="1" applyFill="1" applyBorder="1" applyAlignment="1" applyProtection="1">
      <alignment horizontal="left" vertical="center" wrapText="1"/>
    </xf>
    <xf numFmtId="0" fontId="36" fillId="0" borderId="27" xfId="6" applyNumberFormat="1" applyFont="1" applyFill="1" applyBorder="1" applyAlignment="1" applyProtection="1">
      <alignment horizontal="left" vertical="center" wrapText="1"/>
    </xf>
    <xf numFmtId="0" fontId="36" fillId="0" borderId="99" xfId="6" applyNumberFormat="1" applyFont="1" applyFill="1" applyBorder="1" applyAlignment="1" applyProtection="1">
      <alignment horizontal="center" vertical="center"/>
    </xf>
    <xf numFmtId="0" fontId="36" fillId="0" borderId="23" xfId="6" applyNumberFormat="1" applyFont="1" applyFill="1" applyBorder="1" applyAlignment="1" applyProtection="1">
      <alignment horizontal="center" vertical="center"/>
    </xf>
    <xf numFmtId="0" fontId="36" fillId="0" borderId="99" xfId="6" applyNumberFormat="1" applyFont="1" applyFill="1" applyBorder="1" applyAlignment="1" applyProtection="1">
      <alignment horizontal="left" vertical="center" wrapText="1"/>
    </xf>
    <xf numFmtId="0" fontId="36" fillId="0" borderId="23" xfId="6" applyNumberFormat="1" applyFont="1" applyFill="1" applyBorder="1" applyAlignment="1" applyProtection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center" vertical="center"/>
    </xf>
    <xf numFmtId="3" fontId="36" fillId="0" borderId="4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9" fontId="36" fillId="0" borderId="14" xfId="0" applyNumberFormat="1" applyFont="1" applyBorder="1" applyAlignment="1">
      <alignment horizontal="center" vertical="center"/>
    </xf>
    <xf numFmtId="9" fontId="36" fillId="0" borderId="10" xfId="0" applyNumberFormat="1" applyFont="1" applyBorder="1" applyAlignment="1">
      <alignment horizontal="center" vertical="center"/>
    </xf>
    <xf numFmtId="9" fontId="36" fillId="0" borderId="15" xfId="0" applyNumberFormat="1" applyFont="1" applyBorder="1" applyAlignment="1">
      <alignment horizontal="center" vertical="center"/>
    </xf>
    <xf numFmtId="9" fontId="36" fillId="0" borderId="4" xfId="0" applyNumberFormat="1" applyFont="1" applyBorder="1" applyAlignment="1">
      <alignment horizontal="center" vertical="center"/>
    </xf>
    <xf numFmtId="3" fontId="44" fillId="7" borderId="4" xfId="0" applyNumberFormat="1" applyFont="1" applyFill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7" borderId="4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7" borderId="14" xfId="0" applyNumberFormat="1" applyFont="1" applyFill="1" applyBorder="1" applyAlignment="1">
      <alignment horizontal="right" vertical="center"/>
    </xf>
    <xf numFmtId="3" fontId="11" fillId="7" borderId="6" xfId="0" applyNumberFormat="1" applyFont="1" applyFill="1" applyBorder="1" applyAlignment="1">
      <alignment horizontal="right" vertical="center"/>
    </xf>
    <xf numFmtId="3" fontId="11" fillId="0" borderId="5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44" fillId="7" borderId="14" xfId="0" applyNumberFormat="1" applyFont="1" applyFill="1" applyBorder="1" applyAlignment="1">
      <alignment horizontal="right" vertical="center"/>
    </xf>
    <xf numFmtId="3" fontId="11" fillId="7" borderId="43" xfId="0" applyNumberFormat="1" applyFont="1" applyFill="1" applyBorder="1" applyAlignment="1">
      <alignment horizontal="right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3" fontId="11" fillId="0" borderId="88" xfId="0" applyNumberFormat="1" applyFont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3" fontId="11" fillId="0" borderId="85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53" fillId="0" borderId="7" xfId="0" applyNumberFormat="1" applyFont="1" applyBorder="1" applyAlignment="1">
      <alignment horizontal="center" vertical="center"/>
    </xf>
    <xf numFmtId="3" fontId="53" fillId="0" borderId="3" xfId="0" applyNumberFormat="1" applyFont="1" applyBorder="1" applyAlignment="1">
      <alignment horizontal="center" vertical="center"/>
    </xf>
    <xf numFmtId="165" fontId="54" fillId="8" borderId="51" xfId="5" applyNumberFormat="1" applyFont="1" applyFill="1" applyBorder="1" applyAlignment="1">
      <alignment horizontal="center" vertical="center"/>
    </xf>
    <xf numFmtId="165" fontId="54" fillId="8" borderId="81" xfId="5" applyNumberFormat="1" applyFont="1" applyFill="1" applyBorder="1" applyAlignment="1">
      <alignment horizontal="center" vertical="center"/>
    </xf>
    <xf numFmtId="3" fontId="53" fillId="0" borderId="5" xfId="0" applyNumberFormat="1" applyFont="1" applyBorder="1" applyAlignment="1">
      <alignment horizontal="center" vertical="center"/>
    </xf>
    <xf numFmtId="3" fontId="54" fillId="0" borderId="7" xfId="0" applyNumberFormat="1" applyFont="1" applyBorder="1" applyAlignment="1">
      <alignment horizontal="center" vertical="center"/>
    </xf>
    <xf numFmtId="3" fontId="54" fillId="0" borderId="5" xfId="0" applyNumberFormat="1" applyFont="1" applyBorder="1" applyAlignment="1">
      <alignment horizontal="center" vertical="center"/>
    </xf>
    <xf numFmtId="9" fontId="53" fillId="9" borderId="37" xfId="5" applyFont="1" applyFill="1" applyBorder="1"/>
    <xf numFmtId="14" fontId="1" fillId="8" borderId="42" xfId="0" applyNumberFormat="1" applyFont="1" applyFill="1" applyBorder="1" applyAlignment="1">
      <alignment horizontal="center" vertical="center" wrapText="1"/>
    </xf>
    <xf numFmtId="4" fontId="54" fillId="0" borderId="27" xfId="0" applyNumberFormat="1" applyFont="1" applyBorder="1"/>
    <xf numFmtId="4" fontId="54" fillId="0" borderId="29" xfId="0" applyNumberFormat="1" applyFont="1" applyBorder="1"/>
    <xf numFmtId="4" fontId="54" fillId="0" borderId="23" xfId="0" applyNumberFormat="1" applyFont="1" applyBorder="1"/>
    <xf numFmtId="4" fontId="54" fillId="0" borderId="34" xfId="0" applyNumberFormat="1" applyFont="1" applyBorder="1"/>
    <xf numFmtId="4" fontId="54" fillId="0" borderId="23" xfId="0" applyNumberFormat="1" applyFont="1" applyFill="1" applyBorder="1"/>
    <xf numFmtId="0" fontId="15" fillId="9" borderId="88" xfId="3" applyFont="1" applyFill="1" applyBorder="1" applyAlignment="1">
      <alignment horizontal="center" vertical="center"/>
    </xf>
    <xf numFmtId="3" fontId="52" fillId="0" borderId="14" xfId="0" applyNumberFormat="1" applyFont="1" applyBorder="1"/>
    <xf numFmtId="3" fontId="52" fillId="0" borderId="14" xfId="0" applyNumberFormat="1" applyFont="1" applyFill="1" applyBorder="1"/>
    <xf numFmtId="3" fontId="5" fillId="0" borderId="3" xfId="1" applyNumberFormat="1" applyFont="1" applyFill="1" applyBorder="1" applyAlignment="1">
      <alignment horizontal="center" vertical="center"/>
    </xf>
    <xf numFmtId="49" fontId="5" fillId="9" borderId="88" xfId="3" applyNumberFormat="1" applyFont="1" applyFill="1" applyBorder="1" applyAlignment="1">
      <alignment horizontal="center" vertical="center"/>
    </xf>
    <xf numFmtId="0" fontId="15" fillId="9" borderId="91" xfId="3" applyFont="1" applyFill="1" applyBorder="1"/>
    <xf numFmtId="0" fontId="5" fillId="9" borderId="41" xfId="0" applyFont="1" applyFill="1" applyBorder="1"/>
    <xf numFmtId="0" fontId="5" fillId="9" borderId="54" xfId="0" applyFont="1" applyFill="1" applyBorder="1"/>
    <xf numFmtId="49" fontId="52" fillId="0" borderId="123" xfId="3" applyNumberFormat="1" applyFont="1" applyBorder="1" applyAlignment="1">
      <alignment horizontal="center" vertical="center"/>
    </xf>
    <xf numFmtId="49" fontId="5" fillId="0" borderId="85" xfId="3" applyNumberFormat="1" applyFont="1" applyBorder="1" applyAlignment="1">
      <alignment horizontal="center" vertical="center"/>
    </xf>
    <xf numFmtId="3" fontId="18" fillId="0" borderId="0" xfId="0" applyNumberFormat="1" applyFont="1"/>
    <xf numFmtId="49" fontId="48" fillId="0" borderId="65" xfId="0" applyNumberFormat="1" applyFont="1" applyFill="1" applyBorder="1" applyAlignment="1" applyProtection="1">
      <alignment horizontal="center" vertical="center" wrapText="1"/>
    </xf>
    <xf numFmtId="49" fontId="48" fillId="0" borderId="19" xfId="0" applyNumberFormat="1" applyFont="1" applyFill="1" applyBorder="1" applyAlignment="1" applyProtection="1">
      <alignment horizontal="center" vertical="center" wrapText="1"/>
    </xf>
    <xf numFmtId="0" fontId="52" fillId="0" borderId="6" xfId="0" applyFont="1" applyBorder="1"/>
    <xf numFmtId="0" fontId="29" fillId="0" borderId="34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74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7" borderId="62" xfId="0" applyFont="1" applyFill="1" applyBorder="1" applyAlignment="1">
      <alignment horizontal="right" vertical="center"/>
    </xf>
    <xf numFmtId="3" fontId="29" fillId="9" borderId="4" xfId="0" applyNumberFormat="1" applyFont="1" applyFill="1" applyBorder="1" applyAlignment="1" applyProtection="1">
      <alignment horizontal="center" vertical="center"/>
      <protection locked="0"/>
    </xf>
    <xf numFmtId="3" fontId="29" fillId="9" borderId="7" xfId="0" applyNumberFormat="1" applyFont="1" applyFill="1" applyBorder="1" applyAlignment="1" applyProtection="1">
      <alignment horizontal="center" vertical="center"/>
      <protection locked="0"/>
    </xf>
    <xf numFmtId="3" fontId="29" fillId="7" borderId="56" xfId="0" applyNumberFormat="1" applyFont="1" applyFill="1" applyBorder="1" applyAlignment="1" applyProtection="1">
      <alignment horizontal="center" vertical="center"/>
      <protection locked="0"/>
    </xf>
    <xf numFmtId="3" fontId="29" fillId="9" borderId="6" xfId="0" applyNumberFormat="1" applyFont="1" applyFill="1" applyBorder="1" applyAlignment="1" applyProtection="1">
      <alignment horizontal="center" vertical="center"/>
      <protection locked="0"/>
    </xf>
    <xf numFmtId="3" fontId="29" fillId="9" borderId="13" xfId="0" applyNumberFormat="1" applyFont="1" applyFill="1" applyBorder="1" applyAlignment="1" applyProtection="1">
      <alignment horizontal="center" vertical="center"/>
      <protection locked="0"/>
    </xf>
    <xf numFmtId="3" fontId="29" fillId="9" borderId="14" xfId="0" applyNumberFormat="1" applyFont="1" applyFill="1" applyBorder="1" applyAlignment="1" applyProtection="1">
      <alignment horizontal="center" vertical="center"/>
      <protection locked="0"/>
    </xf>
    <xf numFmtId="3" fontId="29" fillId="9" borderId="43" xfId="0" applyNumberFormat="1" applyFont="1" applyFill="1" applyBorder="1" applyAlignment="1" applyProtection="1">
      <alignment horizontal="center" vertical="center"/>
      <protection locked="0"/>
    </xf>
    <xf numFmtId="3" fontId="55" fillId="0" borderId="51" xfId="0" applyNumberFormat="1" applyFont="1" applyBorder="1" applyAlignment="1">
      <alignment horizontal="center" vertical="center"/>
    </xf>
    <xf numFmtId="3" fontId="55" fillId="0" borderId="51" xfId="0" applyNumberFormat="1" applyFont="1" applyBorder="1" applyAlignment="1" applyProtection="1">
      <alignment horizontal="center" vertical="center"/>
      <protection locked="0"/>
    </xf>
    <xf numFmtId="3" fontId="55" fillId="0" borderId="4" xfId="0" applyNumberFormat="1" applyFont="1" applyBorder="1" applyAlignment="1">
      <alignment horizontal="center" vertical="center"/>
    </xf>
    <xf numFmtId="3" fontId="55" fillId="0" borderId="4" xfId="0" applyNumberFormat="1" applyFont="1" applyBorder="1" applyAlignment="1" applyProtection="1">
      <alignment horizontal="center" vertical="center"/>
      <protection locked="0"/>
    </xf>
    <xf numFmtId="3" fontId="55" fillId="0" borderId="3" xfId="0" applyNumberFormat="1" applyFont="1" applyBorder="1" applyAlignment="1">
      <alignment horizontal="center" vertical="center"/>
    </xf>
    <xf numFmtId="3" fontId="55" fillId="0" borderId="3" xfId="0" applyNumberFormat="1" applyFont="1" applyBorder="1" applyAlignment="1" applyProtection="1">
      <alignment horizontal="center" vertical="center"/>
      <protection locked="0"/>
    </xf>
    <xf numFmtId="3" fontId="55" fillId="7" borderId="5" xfId="0" applyNumberFormat="1" applyFont="1" applyFill="1" applyBorder="1" applyAlignment="1">
      <alignment horizontal="center" vertical="center"/>
    </xf>
    <xf numFmtId="3" fontId="55" fillId="0" borderId="7" xfId="0" applyNumberFormat="1" applyFont="1" applyBorder="1" applyAlignment="1">
      <alignment horizontal="center" vertical="center"/>
    </xf>
    <xf numFmtId="3" fontId="55" fillId="0" borderId="7" xfId="0" applyNumberFormat="1" applyFont="1" applyBorder="1" applyAlignment="1" applyProtection="1">
      <alignment horizontal="center" vertical="center"/>
      <protection locked="0"/>
    </xf>
    <xf numFmtId="3" fontId="55" fillId="7" borderId="3" xfId="0" applyNumberFormat="1" applyFont="1" applyFill="1" applyBorder="1" applyAlignment="1">
      <alignment horizontal="center" vertical="center"/>
    </xf>
    <xf numFmtId="3" fontId="55" fillId="0" borderId="5" xfId="0" applyNumberFormat="1" applyFont="1" applyBorder="1" applyAlignment="1">
      <alignment horizontal="center" vertical="center"/>
    </xf>
    <xf numFmtId="3" fontId="55" fillId="0" borderId="5" xfId="0" applyNumberFormat="1" applyFont="1" applyBorder="1" applyAlignment="1" applyProtection="1">
      <alignment horizontal="center" vertical="center"/>
      <protection locked="0"/>
    </xf>
    <xf numFmtId="3" fontId="55" fillId="0" borderId="6" xfId="0" applyNumberFormat="1" applyFont="1" applyBorder="1" applyAlignment="1">
      <alignment horizontal="center" vertical="center"/>
    </xf>
    <xf numFmtId="3" fontId="55" fillId="0" borderId="6" xfId="0" applyNumberFormat="1" applyFont="1" applyBorder="1" applyAlignment="1" applyProtection="1">
      <alignment horizontal="center" vertical="center"/>
      <protection locked="0"/>
    </xf>
    <xf numFmtId="3" fontId="55" fillId="0" borderId="15" xfId="0" applyNumberFormat="1" applyFont="1" applyBorder="1" applyAlignment="1" applyProtection="1">
      <alignment horizontal="center" vertical="center"/>
      <protection locked="0"/>
    </xf>
    <xf numFmtId="3" fontId="55" fillId="0" borderId="18" xfId="0" applyNumberFormat="1" applyFont="1" applyBorder="1" applyAlignment="1">
      <alignment horizontal="center" vertical="center"/>
    </xf>
    <xf numFmtId="3" fontId="55" fillId="7" borderId="64" xfId="0" applyNumberFormat="1" applyFont="1" applyFill="1" applyBorder="1" applyAlignment="1">
      <alignment horizontal="center" vertical="center"/>
    </xf>
    <xf numFmtId="3" fontId="55" fillId="9" borderId="7" xfId="0" applyNumberFormat="1" applyFont="1" applyFill="1" applyBorder="1" applyAlignment="1">
      <alignment horizontal="center" vertical="center"/>
    </xf>
    <xf numFmtId="3" fontId="55" fillId="9" borderId="61" xfId="0" applyNumberFormat="1" applyFont="1" applyFill="1" applyBorder="1" applyAlignment="1">
      <alignment horizontal="center" vertical="center"/>
    </xf>
    <xf numFmtId="3" fontId="55" fillId="9" borderId="4" xfId="0" applyNumberFormat="1" applyFont="1" applyFill="1" applyBorder="1" applyAlignment="1">
      <alignment horizontal="center" vertical="center"/>
    </xf>
    <xf numFmtId="3" fontId="55" fillId="9" borderId="17" xfId="0" applyNumberFormat="1" applyFont="1" applyFill="1" applyBorder="1" applyAlignment="1">
      <alignment horizontal="center" vertical="center"/>
    </xf>
    <xf numFmtId="3" fontId="55" fillId="9" borderId="6" xfId="0" applyNumberFormat="1" applyFont="1" applyFill="1" applyBorder="1" applyAlignment="1">
      <alignment horizontal="center" vertical="center"/>
    </xf>
    <xf numFmtId="3" fontId="55" fillId="9" borderId="66" xfId="0" applyNumberFormat="1" applyFont="1" applyFill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3" fontId="55" fillId="0" borderId="31" xfId="0" applyNumberFormat="1" applyFont="1" applyBorder="1" applyAlignment="1">
      <alignment horizontal="center" vertical="center"/>
    </xf>
    <xf numFmtId="3" fontId="6" fillId="0" borderId="88" xfId="3" applyNumberFormat="1" applyFont="1" applyFill="1" applyBorder="1" applyAlignment="1">
      <alignment horizontal="center" vertical="center"/>
    </xf>
    <xf numFmtId="3" fontId="6" fillId="0" borderId="51" xfId="3" applyNumberFormat="1" applyFont="1" applyFill="1" applyBorder="1" applyAlignment="1">
      <alignment horizontal="center" vertical="center"/>
    </xf>
    <xf numFmtId="3" fontId="5" fillId="0" borderId="49" xfId="3" applyNumberFormat="1" applyFont="1" applyBorder="1" applyAlignment="1">
      <alignment horizontal="center" vertical="center"/>
    </xf>
    <xf numFmtId="3" fontId="5" fillId="0" borderId="51" xfId="3" applyNumberFormat="1" applyFont="1" applyBorder="1" applyAlignment="1">
      <alignment horizontal="center" vertical="center"/>
    </xf>
    <xf numFmtId="3" fontId="5" fillId="0" borderId="32" xfId="3" applyNumberFormat="1" applyFont="1" applyBorder="1" applyAlignment="1">
      <alignment horizontal="center" vertical="center"/>
    </xf>
    <xf numFmtId="3" fontId="6" fillId="0" borderId="84" xfId="3" applyNumberFormat="1" applyFont="1" applyFill="1" applyBorder="1" applyAlignment="1">
      <alignment horizontal="center" vertical="center"/>
    </xf>
    <xf numFmtId="4" fontId="6" fillId="0" borderId="84" xfId="3" applyNumberFormat="1" applyFont="1" applyFill="1" applyBorder="1" applyAlignment="1">
      <alignment horizontal="center" vertical="center"/>
    </xf>
    <xf numFmtId="3" fontId="6" fillId="0" borderId="10" xfId="3" applyNumberFormat="1" applyFont="1" applyFill="1" applyBorder="1" applyAlignment="1">
      <alignment horizontal="center" vertical="center"/>
    </xf>
    <xf numFmtId="3" fontId="5" fillId="9" borderId="11" xfId="3" applyNumberFormat="1" applyFont="1" applyFill="1" applyBorder="1" applyAlignment="1">
      <alignment horizontal="center" vertical="center"/>
    </xf>
    <xf numFmtId="0" fontId="52" fillId="0" borderId="6" xfId="0" applyFont="1" applyBorder="1" applyAlignment="1">
      <alignment wrapText="1"/>
    </xf>
    <xf numFmtId="49" fontId="15" fillId="9" borderId="88" xfId="3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61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5" fillId="0" borderId="51" xfId="3" applyNumberFormat="1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center" vertical="center"/>
    </xf>
    <xf numFmtId="3" fontId="18" fillId="0" borderId="8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right" vertical="center" wrapText="1"/>
    </xf>
    <xf numFmtId="3" fontId="11" fillId="7" borderId="3" xfId="0" applyNumberFormat="1" applyFont="1" applyFill="1" applyBorder="1" applyAlignment="1">
      <alignment horizontal="right" vertical="center" wrapText="1"/>
    </xf>
    <xf numFmtId="3" fontId="11" fillId="7" borderId="75" xfId="0" applyNumberFormat="1" applyFont="1" applyFill="1" applyBorder="1" applyAlignment="1">
      <alignment horizontal="right" vertical="center" wrapText="1"/>
    </xf>
    <xf numFmtId="3" fontId="11" fillId="7" borderId="40" xfId="0" applyNumberFormat="1" applyFont="1" applyFill="1" applyBorder="1" applyAlignment="1">
      <alignment horizontal="right" vertical="center" wrapText="1"/>
    </xf>
    <xf numFmtId="0" fontId="41" fillId="9" borderId="0" xfId="0" applyFont="1" applyFill="1" applyAlignment="1">
      <alignment horizontal="center" vertical="center" wrapText="1"/>
    </xf>
    <xf numFmtId="0" fontId="35" fillId="6" borderId="109" xfId="0" applyFont="1" applyFill="1" applyBorder="1" applyAlignment="1">
      <alignment horizontal="center" vertical="center" wrapText="1"/>
    </xf>
    <xf numFmtId="0" fontId="35" fillId="6" borderId="110" xfId="0" applyFont="1" applyFill="1" applyBorder="1" applyAlignment="1">
      <alignment horizontal="center" vertical="center" wrapText="1"/>
    </xf>
    <xf numFmtId="0" fontId="35" fillId="6" borderId="111" xfId="0" applyFont="1" applyFill="1" applyBorder="1" applyAlignment="1">
      <alignment horizontal="center" vertical="center" wrapText="1"/>
    </xf>
    <xf numFmtId="0" fontId="35" fillId="6" borderId="112" xfId="0" applyFont="1" applyFill="1" applyBorder="1" applyAlignment="1">
      <alignment horizontal="center" vertical="center" wrapText="1"/>
    </xf>
    <xf numFmtId="0" fontId="35" fillId="6" borderId="113" xfId="0" applyFont="1" applyFill="1" applyBorder="1" applyAlignment="1">
      <alignment horizontal="center" vertical="center" wrapText="1"/>
    </xf>
    <xf numFmtId="0" fontId="35" fillId="6" borderId="108" xfId="0" applyFont="1" applyFill="1" applyBorder="1" applyAlignment="1">
      <alignment horizontal="center" vertical="center" wrapText="1"/>
    </xf>
    <xf numFmtId="0" fontId="35" fillId="6" borderId="114" xfId="0" applyFont="1" applyFill="1" applyBorder="1" applyAlignment="1">
      <alignment horizontal="center" vertical="center" wrapText="1"/>
    </xf>
    <xf numFmtId="0" fontId="35" fillId="6" borderId="115" xfId="0" applyFont="1" applyFill="1" applyBorder="1" applyAlignment="1">
      <alignment horizontal="center" vertical="center" wrapText="1"/>
    </xf>
    <xf numFmtId="0" fontId="35" fillId="6" borderId="116" xfId="0" applyFont="1" applyFill="1" applyBorder="1" applyAlignment="1">
      <alignment horizontal="center" vertical="center" wrapText="1"/>
    </xf>
    <xf numFmtId="0" fontId="37" fillId="0" borderId="0" xfId="0" applyFont="1" applyAlignment="1" applyProtection="1">
      <alignment horizontal="right"/>
      <protection hidden="1"/>
    </xf>
    <xf numFmtId="0" fontId="45" fillId="9" borderId="0" xfId="0" applyFont="1" applyFill="1" applyAlignment="1" applyProtection="1">
      <alignment horizontal="center" vertical="center"/>
      <protection locked="0"/>
    </xf>
    <xf numFmtId="0" fontId="35" fillId="7" borderId="113" xfId="0" applyFont="1" applyFill="1" applyBorder="1" applyAlignment="1" applyProtection="1">
      <alignment horizontal="center" vertical="center" wrapText="1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35" fillId="7" borderId="117" xfId="0" applyFont="1" applyFill="1" applyBorder="1" applyAlignment="1" applyProtection="1">
      <alignment horizontal="center" vertical="center" wrapText="1"/>
      <protection locked="0"/>
    </xf>
    <xf numFmtId="0" fontId="35" fillId="7" borderId="118" xfId="0" applyFont="1" applyFill="1" applyBorder="1" applyAlignment="1" applyProtection="1">
      <alignment horizontal="center" vertical="center" wrapText="1"/>
      <protection locked="0"/>
    </xf>
    <xf numFmtId="0" fontId="35" fillId="7" borderId="119" xfId="0" applyFont="1" applyFill="1" applyBorder="1" applyAlignment="1" applyProtection="1">
      <alignment horizontal="center" vertical="center" wrapText="1"/>
      <protection locked="0"/>
    </xf>
    <xf numFmtId="0" fontId="35" fillId="7" borderId="120" xfId="0" applyFont="1" applyFill="1" applyBorder="1" applyAlignment="1" applyProtection="1">
      <alignment horizontal="center" vertical="center" wrapText="1"/>
      <protection locked="0"/>
    </xf>
    <xf numFmtId="0" fontId="35" fillId="7" borderId="121" xfId="0" applyFont="1" applyFill="1" applyBorder="1" applyAlignment="1" applyProtection="1">
      <alignment horizontal="center" vertical="center" wrapText="1"/>
      <protection locked="0"/>
    </xf>
    <xf numFmtId="0" fontId="13" fillId="7" borderId="109" xfId="0" applyFont="1" applyFill="1" applyBorder="1" applyAlignment="1" applyProtection="1">
      <alignment horizontal="center" vertical="center" wrapText="1"/>
      <protection locked="0"/>
    </xf>
    <xf numFmtId="0" fontId="13" fillId="7" borderId="104" xfId="0" applyFont="1" applyFill="1" applyBorder="1" applyAlignment="1" applyProtection="1">
      <alignment horizontal="center" vertical="center" wrapText="1"/>
      <protection locked="0"/>
    </xf>
    <xf numFmtId="0" fontId="35" fillId="7" borderId="109" xfId="0" applyFont="1" applyFill="1" applyBorder="1" applyAlignment="1" applyProtection="1">
      <alignment horizontal="center" vertical="center" wrapText="1"/>
      <protection locked="0"/>
    </xf>
    <xf numFmtId="0" fontId="35" fillId="7" borderId="10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9" fillId="8" borderId="87" xfId="0" applyFont="1" applyFill="1" applyBorder="1" applyAlignment="1">
      <alignment horizontal="right"/>
    </xf>
    <xf numFmtId="0" fontId="9" fillId="8" borderId="76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8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8" borderId="47" xfId="0" applyFont="1" applyFill="1" applyBorder="1" applyAlignment="1">
      <alignment horizontal="left" vertical="center"/>
    </xf>
    <xf numFmtId="0" fontId="9" fillId="8" borderId="42" xfId="0" applyFont="1" applyFill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8" borderId="85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0" borderId="8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90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9" borderId="0" xfId="0" applyFont="1" applyFill="1" applyAlignment="1">
      <alignment horizontal="left" wrapText="1"/>
    </xf>
    <xf numFmtId="3" fontId="9" fillId="0" borderId="4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3" fillId="7" borderId="74" xfId="0" applyFont="1" applyFill="1" applyBorder="1" applyAlignment="1">
      <alignment horizontal="center" vertical="center" wrapText="1"/>
    </xf>
    <xf numFmtId="0" fontId="13" fillId="7" borderId="91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3" fontId="13" fillId="7" borderId="50" xfId="0" applyNumberFormat="1" applyFont="1" applyFill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3" fontId="13" fillId="7" borderId="6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3" fontId="9" fillId="9" borderId="65" xfId="0" applyNumberFormat="1" applyFont="1" applyFill="1" applyBorder="1" applyAlignment="1">
      <alignment horizontal="center" vertical="center" wrapText="1"/>
    </xf>
    <xf numFmtId="3" fontId="9" fillId="9" borderId="7" xfId="0" applyNumberFormat="1" applyFont="1" applyFill="1" applyBorder="1" applyAlignment="1">
      <alignment horizontal="center" vertical="center" wrapText="1"/>
    </xf>
    <xf numFmtId="3" fontId="9" fillId="9" borderId="86" xfId="0" applyNumberFormat="1" applyFont="1" applyFill="1" applyBorder="1" applyAlignment="1">
      <alignment horizontal="center" vertical="center" wrapText="1"/>
    </xf>
    <xf numFmtId="3" fontId="9" fillId="9" borderId="13" xfId="0" applyNumberFormat="1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right"/>
    </xf>
    <xf numFmtId="3" fontId="11" fillId="7" borderId="5" xfId="0" applyNumberFormat="1" applyFont="1" applyFill="1" applyBorder="1" applyAlignment="1">
      <alignment horizontal="right"/>
    </xf>
    <xf numFmtId="3" fontId="11" fillId="7" borderId="43" xfId="0" applyNumberFormat="1" applyFont="1" applyFill="1" applyBorder="1" applyAlignment="1">
      <alignment horizontal="right"/>
    </xf>
    <xf numFmtId="3" fontId="11" fillId="7" borderId="21" xfId="0" applyNumberFormat="1" applyFont="1" applyFill="1" applyBorder="1" applyAlignment="1">
      <alignment horizontal="right"/>
    </xf>
    <xf numFmtId="0" fontId="11" fillId="7" borderId="6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2" fontId="15" fillId="7" borderId="89" xfId="0" applyNumberFormat="1" applyFont="1" applyFill="1" applyBorder="1" applyAlignment="1">
      <alignment horizontal="center" vertical="center" wrapText="1"/>
    </xf>
    <xf numFmtId="2" fontId="15" fillId="7" borderId="41" xfId="0" applyNumberFormat="1" applyFont="1" applyFill="1" applyBorder="1" applyAlignment="1">
      <alignment horizontal="center" vertical="center" wrapText="1"/>
    </xf>
    <xf numFmtId="2" fontId="15" fillId="7" borderId="54" xfId="0" applyNumberFormat="1" applyFont="1" applyFill="1" applyBorder="1" applyAlignment="1">
      <alignment horizontal="center" vertical="center" wrapText="1"/>
    </xf>
    <xf numFmtId="2" fontId="15" fillId="7" borderId="92" xfId="0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0" fontId="15" fillId="7" borderId="88" xfId="0" applyFont="1" applyFill="1" applyBorder="1" applyAlignment="1">
      <alignment horizontal="center" vertical="center" wrapText="1"/>
    </xf>
    <xf numFmtId="0" fontId="15" fillId="7" borderId="91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5" fillId="7" borderId="49" xfId="3" applyFont="1" applyFill="1" applyBorder="1" applyAlignment="1">
      <alignment horizontal="center" vertical="center" wrapText="1"/>
    </xf>
    <xf numFmtId="0" fontId="15" fillId="7" borderId="53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32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7" borderId="80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7" borderId="45" xfId="3" applyFont="1" applyFill="1" applyBorder="1" applyAlignment="1">
      <alignment horizontal="center" vertical="center" wrapText="1"/>
    </xf>
    <xf numFmtId="0" fontId="15" fillId="7" borderId="122" xfId="3" applyFont="1" applyFill="1" applyBorder="1" applyAlignment="1">
      <alignment horizontal="center" vertical="center" wrapText="1"/>
    </xf>
    <xf numFmtId="0" fontId="15" fillId="7" borderId="48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15" fillId="7" borderId="86" xfId="0" applyFont="1" applyFill="1" applyBorder="1" applyAlignment="1">
      <alignment horizontal="center" vertical="center" wrapText="1"/>
    </xf>
    <xf numFmtId="0" fontId="15" fillId="7" borderId="1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3" fontId="13" fillId="7" borderId="62" xfId="4" applyNumberFormat="1" applyFont="1" applyFill="1" applyBorder="1" applyAlignment="1">
      <alignment horizontal="center" vertical="center"/>
    </xf>
    <xf numFmtId="3" fontId="13" fillId="7" borderId="55" xfId="4" applyNumberFormat="1" applyFont="1" applyFill="1" applyBorder="1" applyAlignment="1">
      <alignment horizontal="center" vertical="center"/>
    </xf>
    <xf numFmtId="0" fontId="13" fillId="7" borderId="50" xfId="4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0" fontId="13" fillId="7" borderId="65" xfId="4" applyFont="1" applyFill="1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5" fillId="7" borderId="62" xfId="0" applyFont="1" applyFill="1" applyBorder="1" applyAlignment="1">
      <alignment horizontal="right" vertical="center" wrapText="1"/>
    </xf>
    <xf numFmtId="0" fontId="15" fillId="7" borderId="55" xfId="0" applyFont="1" applyFill="1" applyBorder="1" applyAlignment="1">
      <alignment horizontal="right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80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7" borderId="88" xfId="0" applyFont="1" applyFill="1" applyBorder="1" applyAlignment="1">
      <alignment horizontal="right" vertical="center" wrapText="1"/>
    </xf>
    <xf numFmtId="0" fontId="15" fillId="7" borderId="49" xfId="0" applyFont="1" applyFill="1" applyBorder="1" applyAlignment="1">
      <alignment horizontal="right" vertical="center" wrapText="1"/>
    </xf>
    <xf numFmtId="0" fontId="15" fillId="7" borderId="85" xfId="0" applyFont="1" applyFill="1" applyBorder="1" applyAlignment="1">
      <alignment horizontal="right" vertical="center" wrapText="1"/>
    </xf>
    <xf numFmtId="0" fontId="15" fillId="7" borderId="16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5" fillId="7" borderId="51" xfId="3" applyFont="1" applyFill="1" applyBorder="1" applyAlignment="1">
      <alignment horizontal="center" vertical="center" wrapText="1"/>
    </xf>
    <xf numFmtId="0" fontId="15" fillId="7" borderId="3" xfId="3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10" borderId="2" xfId="3" applyFont="1" applyFill="1" applyBorder="1" applyAlignment="1">
      <alignment horizontal="center" vertical="center" wrapText="1"/>
    </xf>
    <xf numFmtId="0" fontId="15" fillId="10" borderId="0" xfId="3" applyFont="1" applyFill="1" applyAlignment="1">
      <alignment horizontal="center" vertical="center" wrapText="1"/>
    </xf>
    <xf numFmtId="0" fontId="15" fillId="3" borderId="90" xfId="3" applyFont="1" applyFill="1" applyBorder="1" applyAlignment="1">
      <alignment horizontal="center" vertical="center" wrapText="1"/>
    </xf>
    <xf numFmtId="0" fontId="15" fillId="3" borderId="47" xfId="3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7" borderId="53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11" fillId="7" borderId="1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7" borderId="3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2" fillId="7" borderId="3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9" fillId="7" borderId="89" xfId="0" applyFont="1" applyFill="1" applyBorder="1" applyAlignment="1">
      <alignment horizontal="center" wrapText="1"/>
    </xf>
    <xf numFmtId="0" fontId="9" fillId="7" borderId="54" xfId="0" applyFont="1" applyFill="1" applyBorder="1" applyAlignment="1">
      <alignment horizontal="center" wrapText="1"/>
    </xf>
    <xf numFmtId="0" fontId="9" fillId="7" borderId="60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13" fillId="7" borderId="88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right"/>
    </xf>
    <xf numFmtId="0" fontId="14" fillId="7" borderId="63" xfId="0" applyFont="1" applyFill="1" applyBorder="1" applyAlignment="1">
      <alignment horizontal="right"/>
    </xf>
    <xf numFmtId="0" fontId="14" fillId="7" borderId="59" xfId="0" applyFont="1" applyFill="1" applyBorder="1" applyAlignment="1">
      <alignment horizontal="right"/>
    </xf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4" fillId="7" borderId="80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86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93" xfId="0" applyFont="1" applyFill="1" applyBorder="1" applyAlignment="1">
      <alignment horizontal="center" wrapText="1" shrinkToFit="1"/>
    </xf>
    <xf numFmtId="0" fontId="14" fillId="7" borderId="94" xfId="0" applyFont="1" applyFill="1" applyBorder="1" applyAlignment="1">
      <alignment horizontal="center" wrapText="1" shrinkToFit="1"/>
    </xf>
    <xf numFmtId="0" fontId="14" fillId="7" borderId="80" xfId="0" applyFont="1" applyFill="1" applyBorder="1" applyAlignment="1">
      <alignment horizontal="center" vertical="center" wrapText="1" shrinkToFit="1"/>
    </xf>
    <xf numFmtId="0" fontId="14" fillId="7" borderId="39" xfId="0" applyFont="1" applyFill="1" applyBorder="1" applyAlignment="1">
      <alignment horizontal="center" vertical="center" wrapText="1" shrinkToFi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9" borderId="91" xfId="3" applyFont="1" applyFill="1" applyBorder="1" applyAlignment="1">
      <alignment horizontal="left" vertical="center"/>
    </xf>
    <xf numFmtId="0" fontId="15" fillId="9" borderId="33" xfId="3" applyFont="1" applyFill="1" applyBorder="1" applyAlignment="1">
      <alignment horizontal="left" vertical="center"/>
    </xf>
    <xf numFmtId="49" fontId="15" fillId="9" borderId="91" xfId="3" applyNumberFormat="1" applyFont="1" applyFill="1" applyBorder="1" applyAlignment="1">
      <alignment horizontal="left" vertical="center"/>
    </xf>
    <xf numFmtId="49" fontId="15" fillId="9" borderId="33" xfId="3" applyNumberFormat="1" applyFont="1" applyFill="1" applyBorder="1" applyAlignment="1">
      <alignment horizontal="left" vertical="center"/>
    </xf>
    <xf numFmtId="0" fontId="15" fillId="7" borderId="62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6" fillId="0" borderId="0" xfId="3" applyFont="1" applyAlignment="1">
      <alignment horizontal="center"/>
    </xf>
    <xf numFmtId="0" fontId="15" fillId="7" borderId="50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95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9" fillId="0" borderId="80" xfId="0" applyFont="1" applyBorder="1" applyAlignment="1" applyProtection="1">
      <alignment horizontal="center" vertical="center" wrapText="1"/>
      <protection locked="0"/>
    </xf>
    <xf numFmtId="0" fontId="49" fillId="0" borderId="38" xfId="0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Alignment="1" applyProtection="1">
      <alignment horizontal="center" vertical="center" wrapText="1"/>
      <protection locked="0"/>
    </xf>
    <xf numFmtId="1" fontId="49" fillId="0" borderId="65" xfId="0" applyNumberFormat="1" applyFont="1" applyFill="1" applyBorder="1" applyAlignment="1" applyProtection="1">
      <alignment horizontal="center" vertical="center"/>
      <protection locked="0"/>
    </xf>
    <xf numFmtId="1" fontId="49" fillId="0" borderId="19" xfId="0" applyNumberFormat="1" applyFont="1" applyFill="1" applyBorder="1" applyAlignment="1" applyProtection="1">
      <alignment horizontal="center" vertical="center"/>
      <protection locked="0"/>
    </xf>
    <xf numFmtId="1" fontId="49" fillId="0" borderId="5" xfId="0" applyNumberFormat="1" applyFont="1" applyFill="1" applyBorder="1" applyAlignment="1" applyProtection="1">
      <alignment horizontal="center" vertical="center"/>
      <protection locked="0"/>
    </xf>
    <xf numFmtId="3" fontId="56" fillId="0" borderId="65" xfId="0" applyNumberFormat="1" applyFont="1" applyBorder="1" applyAlignment="1" applyProtection="1">
      <alignment horizontal="center" vertical="center"/>
      <protection locked="0"/>
    </xf>
    <xf numFmtId="3" fontId="56" fillId="0" borderId="19" xfId="0" applyNumberFormat="1" applyFont="1" applyBorder="1" applyAlignment="1" applyProtection="1">
      <alignment horizontal="center" vertical="center"/>
      <protection locked="0"/>
    </xf>
    <xf numFmtId="3" fontId="56" fillId="0" borderId="5" xfId="0" applyNumberFormat="1" applyFont="1" applyBorder="1" applyAlignment="1" applyProtection="1">
      <alignment horizontal="center" vertical="center"/>
      <protection locked="0"/>
    </xf>
    <xf numFmtId="0" fontId="49" fillId="0" borderId="50" xfId="0" applyFont="1" applyBorder="1" applyAlignment="1" applyProtection="1">
      <alignment horizontal="center" vertical="center" wrapText="1"/>
      <protection locked="0"/>
    </xf>
    <xf numFmtId="0" fontId="49" fillId="0" borderId="52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1" fontId="49" fillId="0" borderId="80" xfId="0" applyNumberFormat="1" applyFont="1" applyFill="1" applyBorder="1" applyAlignment="1" applyProtection="1">
      <alignment horizontal="center" vertical="center"/>
      <protection locked="0"/>
    </xf>
    <xf numFmtId="1" fontId="49" fillId="0" borderId="38" xfId="0" applyNumberFormat="1" applyFont="1" applyFill="1" applyBorder="1" applyAlignment="1" applyProtection="1">
      <alignment horizontal="center" vertical="center"/>
      <protection locked="0"/>
    </xf>
    <xf numFmtId="1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50" fillId="0" borderId="50" xfId="0" applyFont="1" applyBorder="1" applyAlignment="1" applyProtection="1">
      <alignment horizontal="center" vertical="center" wrapText="1"/>
      <protection locked="0"/>
    </xf>
    <xf numFmtId="0" fontId="50" fillId="0" borderId="52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9" fillId="8" borderId="62" xfId="0" applyFont="1" applyFill="1" applyBorder="1" applyAlignment="1" applyProtection="1">
      <alignment horizontal="center" vertical="center"/>
    </xf>
    <xf numFmtId="0" fontId="49" fillId="8" borderId="63" xfId="0" applyFont="1" applyFill="1" applyBorder="1" applyAlignment="1" applyProtection="1">
      <alignment horizontal="center" vertical="center"/>
    </xf>
    <xf numFmtId="0" fontId="49" fillId="8" borderId="59" xfId="0" applyFont="1" applyFill="1" applyBorder="1" applyAlignment="1" applyProtection="1">
      <alignment horizontal="center" vertical="center"/>
    </xf>
    <xf numFmtId="3" fontId="56" fillId="0" borderId="95" xfId="0" applyNumberFormat="1" applyFont="1" applyBorder="1" applyAlignment="1" applyProtection="1">
      <alignment horizontal="center" vertical="center"/>
      <protection locked="0"/>
    </xf>
    <xf numFmtId="3" fontId="56" fillId="0" borderId="68" xfId="0" applyNumberFormat="1" applyFont="1" applyBorder="1" applyAlignment="1" applyProtection="1">
      <alignment horizontal="center" vertical="center"/>
      <protection locked="0"/>
    </xf>
    <xf numFmtId="0" fontId="55" fillId="0" borderId="90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49" fillId="0" borderId="48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65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center" wrapText="1"/>
      <protection locked="0"/>
    </xf>
    <xf numFmtId="49" fontId="48" fillId="0" borderId="65" xfId="0" applyNumberFormat="1" applyFont="1" applyFill="1" applyBorder="1" applyAlignment="1" applyProtection="1">
      <alignment horizontal="center" vertical="center" wrapText="1"/>
    </xf>
    <xf numFmtId="49" fontId="48" fillId="0" borderId="19" xfId="0" applyNumberFormat="1" applyFont="1" applyFill="1" applyBorder="1" applyAlignment="1" applyProtection="1">
      <alignment horizontal="center" vertical="center" wrapText="1"/>
    </xf>
    <xf numFmtId="49" fontId="48" fillId="0" borderId="5" xfId="0" applyNumberFormat="1" applyFont="1" applyFill="1" applyBorder="1" applyAlignment="1" applyProtection="1">
      <alignment horizontal="center" vertical="center" wrapText="1"/>
    </xf>
    <xf numFmtId="0" fontId="49" fillId="0" borderId="65" xfId="0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 applyProtection="1">
      <alignment horizontal="center" vertical="center" wrapText="1"/>
      <protection locked="0"/>
    </xf>
    <xf numFmtId="0" fontId="28" fillId="7" borderId="50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49" fontId="15" fillId="7" borderId="65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49" fontId="15" fillId="7" borderId="65" xfId="0" applyNumberFormat="1" applyFont="1" applyFill="1" applyBorder="1" applyAlignment="1">
      <alignment horizontal="center" vertical="center"/>
    </xf>
    <xf numFmtId="49" fontId="15" fillId="7" borderId="5" xfId="0" applyNumberFormat="1" applyFont="1" applyFill="1" applyBorder="1" applyAlignment="1">
      <alignment horizontal="center" vertical="center"/>
    </xf>
    <xf numFmtId="49" fontId="15" fillId="7" borderId="69" xfId="0" applyNumberFormat="1" applyFont="1" applyFill="1" applyBorder="1" applyAlignment="1">
      <alignment horizontal="center" vertical="center" wrapText="1"/>
    </xf>
    <xf numFmtId="49" fontId="15" fillId="7" borderId="63" xfId="0" applyNumberFormat="1" applyFont="1" applyFill="1" applyBorder="1" applyAlignment="1">
      <alignment horizontal="center" vertical="center"/>
    </xf>
    <xf numFmtId="49" fontId="15" fillId="7" borderId="55" xfId="0" applyNumberFormat="1" applyFont="1" applyFill="1" applyBorder="1" applyAlignment="1">
      <alignment horizontal="center" vertical="center"/>
    </xf>
    <xf numFmtId="49" fontId="15" fillId="7" borderId="86" xfId="0" applyNumberFormat="1" applyFont="1" applyFill="1" applyBorder="1" applyAlignment="1">
      <alignment horizontal="center" vertical="center" wrapText="1"/>
    </xf>
    <xf numFmtId="49" fontId="15" fillId="7" borderId="21" xfId="0" applyNumberFormat="1" applyFont="1" applyFill="1" applyBorder="1" applyAlignment="1">
      <alignment horizontal="center" vertical="center" wrapText="1"/>
    </xf>
    <xf numFmtId="0" fontId="15" fillId="7" borderId="90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49" fontId="15" fillId="7" borderId="80" xfId="0" applyNumberFormat="1" applyFont="1" applyFill="1" applyBorder="1" applyAlignment="1">
      <alignment horizontal="center" vertical="center" wrapText="1"/>
    </xf>
    <xf numFmtId="49" fontId="15" fillId="7" borderId="39" xfId="0" applyNumberFormat="1" applyFont="1" applyFill="1" applyBorder="1" applyAlignment="1">
      <alignment horizontal="center" vertical="center" wrapText="1"/>
    </xf>
  </cellXfs>
  <cellStyles count="7">
    <cellStyle name="Comma 2" xfId="1"/>
    <cellStyle name="Excel Built-in Normal" xfId="2"/>
    <cellStyle name="Normal 2" xfId="3"/>
    <cellStyle name="Normal 3" xfId="4"/>
    <cellStyle name="Normalan" xfId="0" builtinId="0"/>
    <cellStyle name="Normalan 2" xfId="6"/>
    <cellStyle name="Procenat" xfId="5" builtinId="5"/>
  </cellStyles>
  <dxfs count="1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21</xdr:row>
      <xdr:rowOff>333375</xdr:rowOff>
    </xdr:from>
    <xdr:to>
      <xdr:col>2</xdr:col>
      <xdr:colOff>1514475</xdr:colOff>
      <xdr:row>22</xdr:row>
      <xdr:rowOff>171450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E00-00009A0A0000}"/>
            </a:ext>
          </a:extLst>
        </xdr:cNvPr>
        <xdr:cNvSpPr txBox="1">
          <a:spLocks noChangeArrowheads="1"/>
        </xdr:cNvSpPr>
      </xdr:nvSpPr>
      <xdr:spPr bwMode="auto">
        <a:xfrm>
          <a:off x="2266950" y="66770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0" tint="-0.14999847407452621"/>
  </sheetPr>
  <dimension ref="A1:H142"/>
  <sheetViews>
    <sheetView showGridLines="0" zoomScaleNormal="100" workbookViewId="0">
      <selection activeCell="G83" sqref="G83"/>
    </sheetView>
  </sheetViews>
  <sheetFormatPr defaultRowHeight="12.75" x14ac:dyDescent="0.2"/>
  <cols>
    <col min="1" max="1" width="8.140625" customWidth="1"/>
    <col min="2" max="2" width="21.7109375" customWidth="1"/>
    <col min="3" max="3" width="45.7109375" customWidth="1"/>
    <col min="4" max="4" width="8.7109375" customWidth="1"/>
    <col min="5" max="6" width="15.7109375" customWidth="1"/>
  </cols>
  <sheetData>
    <row r="1" spans="1:7" ht="20.25" customHeight="1" x14ac:dyDescent="0.25">
      <c r="F1" s="40" t="s">
        <v>571</v>
      </c>
    </row>
    <row r="2" spans="1:7" ht="18" customHeight="1" x14ac:dyDescent="0.2">
      <c r="B2" s="824" t="s">
        <v>754</v>
      </c>
      <c r="C2" s="824"/>
      <c r="D2" s="824"/>
      <c r="E2" s="824"/>
      <c r="F2" s="824"/>
      <c r="G2" s="49"/>
    </row>
    <row r="3" spans="1:7" ht="16.5" customHeight="1" thickBot="1" x14ac:dyDescent="0.25">
      <c r="E3" s="7"/>
      <c r="F3" s="561" t="s">
        <v>193</v>
      </c>
    </row>
    <row r="4" spans="1:7" ht="48" customHeight="1" thickBot="1" x14ac:dyDescent="0.25">
      <c r="B4" s="579" t="s">
        <v>252</v>
      </c>
      <c r="C4" s="580" t="s">
        <v>253</v>
      </c>
      <c r="D4" s="581" t="s">
        <v>40</v>
      </c>
      <c r="E4" s="581" t="s">
        <v>716</v>
      </c>
      <c r="F4" s="582" t="s">
        <v>812</v>
      </c>
    </row>
    <row r="5" spans="1:7" ht="12.75" customHeight="1" thickBot="1" x14ac:dyDescent="0.25">
      <c r="B5" s="29">
        <v>1</v>
      </c>
      <c r="C5" s="23">
        <v>2</v>
      </c>
      <c r="D5" s="22">
        <v>3</v>
      </c>
      <c r="E5" s="22">
        <v>4</v>
      </c>
      <c r="F5" s="578">
        <v>5</v>
      </c>
    </row>
    <row r="6" spans="1:7" ht="20.100000000000001" customHeight="1" x14ac:dyDescent="0.2">
      <c r="B6" s="573"/>
      <c r="C6" s="574" t="s">
        <v>87</v>
      </c>
      <c r="D6" s="575"/>
      <c r="E6" s="576"/>
      <c r="F6" s="577"/>
    </row>
    <row r="7" spans="1:7" ht="20.100000000000001" customHeight="1" x14ac:dyDescent="0.2">
      <c r="A7" s="38"/>
      <c r="B7" s="445" t="s">
        <v>787</v>
      </c>
      <c r="C7" s="15" t="s">
        <v>402</v>
      </c>
      <c r="D7" s="571" t="s">
        <v>277</v>
      </c>
      <c r="E7" s="32"/>
      <c r="F7" s="33"/>
    </row>
    <row r="8" spans="1:7" ht="20.100000000000001" customHeight="1" x14ac:dyDescent="0.2">
      <c r="A8" s="38"/>
      <c r="B8" s="818"/>
      <c r="C8" s="16" t="s">
        <v>403</v>
      </c>
      <c r="D8" s="823" t="s">
        <v>278</v>
      </c>
      <c r="E8" s="819">
        <f>E10+E17+E26+E27+E38</f>
        <v>126624</v>
      </c>
      <c r="F8" s="821">
        <f>F10+F17+F26+F27+F38</f>
        <v>105887</v>
      </c>
    </row>
    <row r="9" spans="1:7" ht="20.100000000000001" customHeight="1" x14ac:dyDescent="0.2">
      <c r="A9" s="38"/>
      <c r="B9" s="818"/>
      <c r="C9" s="17" t="s">
        <v>404</v>
      </c>
      <c r="D9" s="823"/>
      <c r="E9" s="820"/>
      <c r="F9" s="822"/>
    </row>
    <row r="10" spans="1:7" ht="20.100000000000001" customHeight="1" x14ac:dyDescent="0.2">
      <c r="A10" s="38"/>
      <c r="B10" s="818" t="s">
        <v>788</v>
      </c>
      <c r="C10" s="18" t="s">
        <v>405</v>
      </c>
      <c r="D10" s="823" t="s">
        <v>279</v>
      </c>
      <c r="E10" s="819">
        <f>E12+E13+E14+E15+E16</f>
        <v>3800</v>
      </c>
      <c r="F10" s="821">
        <f>F12+F13+F14+F15+F16</f>
        <v>3500</v>
      </c>
    </row>
    <row r="11" spans="1:7" ht="20.100000000000001" customHeight="1" x14ac:dyDescent="0.2">
      <c r="A11" s="38"/>
      <c r="B11" s="818"/>
      <c r="C11" s="19" t="s">
        <v>406</v>
      </c>
      <c r="D11" s="823"/>
      <c r="E11" s="820"/>
      <c r="F11" s="822"/>
    </row>
    <row r="12" spans="1:7" ht="20.100000000000001" customHeight="1" x14ac:dyDescent="0.2">
      <c r="A12" s="38"/>
      <c r="B12" s="445" t="s">
        <v>789</v>
      </c>
      <c r="C12" s="20" t="s">
        <v>131</v>
      </c>
      <c r="D12" s="571" t="s">
        <v>280</v>
      </c>
      <c r="E12" s="32"/>
      <c r="F12" s="33"/>
    </row>
    <row r="13" spans="1:7" ht="25.5" customHeight="1" x14ac:dyDescent="0.2">
      <c r="A13" s="38"/>
      <c r="B13" s="445" t="s">
        <v>407</v>
      </c>
      <c r="C13" s="20" t="s">
        <v>408</v>
      </c>
      <c r="D13" s="571" t="s">
        <v>281</v>
      </c>
      <c r="E13" s="32">
        <v>3800</v>
      </c>
      <c r="F13" s="33">
        <v>3500</v>
      </c>
    </row>
    <row r="14" spans="1:7" ht="20.100000000000001" customHeight="1" x14ac:dyDescent="0.2">
      <c r="A14" s="38"/>
      <c r="B14" s="445" t="s">
        <v>790</v>
      </c>
      <c r="C14" s="20" t="s">
        <v>409</v>
      </c>
      <c r="D14" s="571" t="s">
        <v>282</v>
      </c>
      <c r="E14" s="32"/>
      <c r="F14" s="33"/>
    </row>
    <row r="15" spans="1:7" ht="25.5" customHeight="1" x14ac:dyDescent="0.2">
      <c r="A15" s="38"/>
      <c r="B15" s="445" t="s">
        <v>410</v>
      </c>
      <c r="C15" s="20" t="s">
        <v>411</v>
      </c>
      <c r="D15" s="571" t="s">
        <v>283</v>
      </c>
      <c r="E15" s="32"/>
      <c r="F15" s="33"/>
    </row>
    <row r="16" spans="1:7" ht="20.100000000000001" customHeight="1" x14ac:dyDescent="0.2">
      <c r="A16" s="38"/>
      <c r="B16" s="445" t="s">
        <v>791</v>
      </c>
      <c r="C16" s="20" t="s">
        <v>412</v>
      </c>
      <c r="D16" s="571" t="s">
        <v>284</v>
      </c>
      <c r="E16" s="32"/>
      <c r="F16" s="33"/>
    </row>
    <row r="17" spans="1:6" ht="20.100000000000001" customHeight="1" x14ac:dyDescent="0.2">
      <c r="A17" s="38"/>
      <c r="B17" s="818" t="s">
        <v>792</v>
      </c>
      <c r="C17" s="18" t="s">
        <v>413</v>
      </c>
      <c r="D17" s="823" t="s">
        <v>285</v>
      </c>
      <c r="E17" s="819">
        <f>E19+E20+E21+E22+E23+E24+E25+E26</f>
        <v>122417</v>
      </c>
      <c r="F17" s="821">
        <f>F19+F20+F21+F22+F23+F24+F25+F26</f>
        <v>101980</v>
      </c>
    </row>
    <row r="18" spans="1:6" ht="20.100000000000001" customHeight="1" x14ac:dyDescent="0.2">
      <c r="A18" s="38"/>
      <c r="B18" s="818"/>
      <c r="C18" s="19" t="s">
        <v>414</v>
      </c>
      <c r="D18" s="823"/>
      <c r="E18" s="820"/>
      <c r="F18" s="822"/>
    </row>
    <row r="19" spans="1:6" ht="20.100000000000001" customHeight="1" x14ac:dyDescent="0.2">
      <c r="A19" s="38"/>
      <c r="B19" s="445" t="s">
        <v>415</v>
      </c>
      <c r="C19" s="20" t="s">
        <v>416</v>
      </c>
      <c r="D19" s="571" t="s">
        <v>286</v>
      </c>
      <c r="E19" s="32">
        <v>14792</v>
      </c>
      <c r="F19" s="33">
        <v>5670</v>
      </c>
    </row>
    <row r="20" spans="1:6" ht="20.100000000000001" customHeight="1" x14ac:dyDescent="0.2">
      <c r="B20" s="445" t="s">
        <v>793</v>
      </c>
      <c r="C20" s="20" t="s">
        <v>417</v>
      </c>
      <c r="D20" s="571" t="s">
        <v>287</v>
      </c>
      <c r="E20" s="32">
        <v>94000</v>
      </c>
      <c r="F20" s="33">
        <v>90070</v>
      </c>
    </row>
    <row r="21" spans="1:6" ht="20.100000000000001" customHeight="1" x14ac:dyDescent="0.2">
      <c r="B21" s="445" t="s">
        <v>794</v>
      </c>
      <c r="C21" s="20" t="s">
        <v>418</v>
      </c>
      <c r="D21" s="571" t="s">
        <v>288</v>
      </c>
      <c r="E21" s="32"/>
      <c r="F21" s="33"/>
    </row>
    <row r="22" spans="1:6" ht="25.5" customHeight="1" x14ac:dyDescent="0.2">
      <c r="B22" s="445" t="s">
        <v>419</v>
      </c>
      <c r="C22" s="20" t="s">
        <v>420</v>
      </c>
      <c r="D22" s="571" t="s">
        <v>289</v>
      </c>
      <c r="E22" s="32"/>
      <c r="F22" s="33"/>
    </row>
    <row r="23" spans="1:6" ht="32.25" customHeight="1" x14ac:dyDescent="0.2">
      <c r="B23" s="445" t="s">
        <v>421</v>
      </c>
      <c r="C23" s="20" t="s">
        <v>795</v>
      </c>
      <c r="D23" s="571" t="s">
        <v>290</v>
      </c>
      <c r="E23" s="32">
        <v>13625</v>
      </c>
      <c r="F23" s="33">
        <v>6240</v>
      </c>
    </row>
    <row r="24" spans="1:6" ht="25.5" customHeight="1" x14ac:dyDescent="0.2">
      <c r="B24" s="445" t="s">
        <v>422</v>
      </c>
      <c r="C24" s="20" t="s">
        <v>423</v>
      </c>
      <c r="D24" s="571" t="s">
        <v>291</v>
      </c>
      <c r="E24" s="32"/>
      <c r="F24" s="33"/>
    </row>
    <row r="25" spans="1:6" ht="25.5" customHeight="1" x14ac:dyDescent="0.2">
      <c r="B25" s="445" t="s">
        <v>422</v>
      </c>
      <c r="C25" s="20" t="s">
        <v>424</v>
      </c>
      <c r="D25" s="571" t="s">
        <v>292</v>
      </c>
      <c r="E25" s="32"/>
      <c r="F25" s="33"/>
    </row>
    <row r="26" spans="1:6" ht="20.100000000000001" customHeight="1" x14ac:dyDescent="0.2">
      <c r="A26" s="38"/>
      <c r="B26" s="445" t="s">
        <v>796</v>
      </c>
      <c r="C26" s="20" t="s">
        <v>425</v>
      </c>
      <c r="D26" s="571" t="s">
        <v>293</v>
      </c>
      <c r="E26" s="32"/>
      <c r="F26" s="33"/>
    </row>
    <row r="27" spans="1:6" ht="25.5" customHeight="1" x14ac:dyDescent="0.2">
      <c r="A27" s="38"/>
      <c r="B27" s="818" t="s">
        <v>426</v>
      </c>
      <c r="C27" s="18" t="s">
        <v>427</v>
      </c>
      <c r="D27" s="823" t="s">
        <v>294</v>
      </c>
      <c r="E27" s="819">
        <f>E29+E30+E31+E32+E33+E34+E35+E36+E37</f>
        <v>407</v>
      </c>
      <c r="F27" s="821">
        <f>F29+F30+F31+F32+F33+F34+F35+F36+F37</f>
        <v>407</v>
      </c>
    </row>
    <row r="28" spans="1:6" ht="22.5" customHeight="1" x14ac:dyDescent="0.2">
      <c r="A28" s="38"/>
      <c r="B28" s="818"/>
      <c r="C28" s="19" t="s">
        <v>428</v>
      </c>
      <c r="D28" s="823"/>
      <c r="E28" s="820"/>
      <c r="F28" s="822"/>
    </row>
    <row r="29" spans="1:6" ht="25.5" customHeight="1" x14ac:dyDescent="0.2">
      <c r="A29" s="38"/>
      <c r="B29" s="445" t="s">
        <v>429</v>
      </c>
      <c r="C29" s="20" t="s">
        <v>778</v>
      </c>
      <c r="D29" s="571" t="s">
        <v>295</v>
      </c>
      <c r="E29" s="32"/>
      <c r="F29" s="33"/>
    </row>
    <row r="30" spans="1:6" ht="25.5" customHeight="1" x14ac:dyDescent="0.2">
      <c r="B30" s="445" t="s">
        <v>430</v>
      </c>
      <c r="C30" s="20" t="s">
        <v>431</v>
      </c>
      <c r="D30" s="571" t="s">
        <v>296</v>
      </c>
      <c r="E30" s="32">
        <v>407</v>
      </c>
      <c r="F30" s="33">
        <v>407</v>
      </c>
    </row>
    <row r="31" spans="1:6" ht="35.25" customHeight="1" x14ac:dyDescent="0.2">
      <c r="B31" s="445" t="s">
        <v>432</v>
      </c>
      <c r="C31" s="20" t="s">
        <v>433</v>
      </c>
      <c r="D31" s="571" t="s">
        <v>297</v>
      </c>
      <c r="E31" s="32"/>
      <c r="F31" s="33"/>
    </row>
    <row r="32" spans="1:6" ht="35.25" customHeight="1" x14ac:dyDescent="0.2">
      <c r="B32" s="445" t="s">
        <v>434</v>
      </c>
      <c r="C32" s="20" t="s">
        <v>779</v>
      </c>
      <c r="D32" s="571" t="s">
        <v>298</v>
      </c>
      <c r="E32" s="32"/>
      <c r="F32" s="33"/>
    </row>
    <row r="33" spans="1:6" ht="25.5" customHeight="1" x14ac:dyDescent="0.2">
      <c r="B33" s="445" t="s">
        <v>435</v>
      </c>
      <c r="C33" s="20" t="s">
        <v>436</v>
      </c>
      <c r="D33" s="571" t="s">
        <v>299</v>
      </c>
      <c r="E33" s="32"/>
      <c r="F33" s="33"/>
    </row>
    <row r="34" spans="1:6" ht="25.5" customHeight="1" x14ac:dyDescent="0.2">
      <c r="B34" s="445" t="s">
        <v>435</v>
      </c>
      <c r="C34" s="20" t="s">
        <v>437</v>
      </c>
      <c r="D34" s="571" t="s">
        <v>300</v>
      </c>
      <c r="E34" s="32"/>
      <c r="F34" s="33"/>
    </row>
    <row r="35" spans="1:6" ht="37.5" customHeight="1" x14ac:dyDescent="0.2">
      <c r="B35" s="445" t="s">
        <v>797</v>
      </c>
      <c r="C35" s="20" t="s">
        <v>780</v>
      </c>
      <c r="D35" s="571" t="s">
        <v>301</v>
      </c>
      <c r="E35" s="32"/>
      <c r="F35" s="33"/>
    </row>
    <row r="36" spans="1:6" ht="25.5" customHeight="1" x14ac:dyDescent="0.2">
      <c r="B36" s="445" t="s">
        <v>798</v>
      </c>
      <c r="C36" s="20" t="s">
        <v>438</v>
      </c>
      <c r="D36" s="571" t="s">
        <v>302</v>
      </c>
      <c r="E36" s="32"/>
      <c r="F36" s="33"/>
    </row>
    <row r="37" spans="1:6" ht="25.5" customHeight="1" x14ac:dyDescent="0.2">
      <c r="B37" s="445" t="s">
        <v>439</v>
      </c>
      <c r="C37" s="20" t="s">
        <v>440</v>
      </c>
      <c r="D37" s="571" t="s">
        <v>303</v>
      </c>
      <c r="E37" s="32"/>
      <c r="F37" s="33"/>
    </row>
    <row r="38" spans="1:6" ht="25.5" customHeight="1" x14ac:dyDescent="0.2">
      <c r="B38" s="445" t="s">
        <v>441</v>
      </c>
      <c r="C38" s="20" t="s">
        <v>442</v>
      </c>
      <c r="D38" s="571" t="s">
        <v>304</v>
      </c>
      <c r="E38" s="32"/>
      <c r="F38" s="33"/>
    </row>
    <row r="39" spans="1:6" ht="20.100000000000001" customHeight="1" x14ac:dyDescent="0.2">
      <c r="A39" s="38"/>
      <c r="B39" s="445">
        <v>288</v>
      </c>
      <c r="C39" s="15" t="s">
        <v>443</v>
      </c>
      <c r="D39" s="571" t="s">
        <v>305</v>
      </c>
      <c r="E39" s="32">
        <v>7690</v>
      </c>
      <c r="F39" s="33">
        <v>7690</v>
      </c>
    </row>
    <row r="40" spans="1:6" ht="20.100000000000001" customHeight="1" x14ac:dyDescent="0.2">
      <c r="A40" s="38"/>
      <c r="B40" s="818"/>
      <c r="C40" s="16" t="s">
        <v>444</v>
      </c>
      <c r="D40" s="823" t="s">
        <v>306</v>
      </c>
      <c r="E40" s="819">
        <f>E42+E48+E49+E56+E61+E71+E72</f>
        <v>133916</v>
      </c>
      <c r="F40" s="821">
        <f>F42+F48+F49+F56+F61+F71+F72</f>
        <v>145608</v>
      </c>
    </row>
    <row r="41" spans="1:6" ht="19.5" customHeight="1" x14ac:dyDescent="0.2">
      <c r="A41" s="38"/>
      <c r="B41" s="818"/>
      <c r="C41" s="17" t="s">
        <v>445</v>
      </c>
      <c r="D41" s="823"/>
      <c r="E41" s="820"/>
      <c r="F41" s="822"/>
    </row>
    <row r="42" spans="1:6" ht="25.5" customHeight="1" x14ac:dyDescent="0.2">
      <c r="B42" s="445" t="s">
        <v>446</v>
      </c>
      <c r="C42" s="20" t="s">
        <v>447</v>
      </c>
      <c r="D42" s="571" t="s">
        <v>307</v>
      </c>
      <c r="E42" s="32">
        <f>E43+E44+E45+E46+E47</f>
        <v>12100</v>
      </c>
      <c r="F42" s="33">
        <f>F43+F44+F45+F46+F47</f>
        <v>12600</v>
      </c>
    </row>
    <row r="43" spans="1:6" ht="20.100000000000001" customHeight="1" x14ac:dyDescent="0.2">
      <c r="B43" s="445">
        <v>10</v>
      </c>
      <c r="C43" s="20" t="s">
        <v>448</v>
      </c>
      <c r="D43" s="571" t="s">
        <v>308</v>
      </c>
      <c r="E43" s="32">
        <v>10000</v>
      </c>
      <c r="F43" s="33">
        <v>10000</v>
      </c>
    </row>
    <row r="44" spans="1:6" ht="20.100000000000001" customHeight="1" x14ac:dyDescent="0.2">
      <c r="B44" s="445" t="s">
        <v>449</v>
      </c>
      <c r="C44" s="20" t="s">
        <v>450</v>
      </c>
      <c r="D44" s="571" t="s">
        <v>309</v>
      </c>
      <c r="E44" s="32"/>
      <c r="F44" s="33"/>
    </row>
    <row r="45" spans="1:6" ht="20.100000000000001" customHeight="1" x14ac:dyDescent="0.2">
      <c r="B45" s="445">
        <v>13</v>
      </c>
      <c r="C45" s="20" t="s">
        <v>451</v>
      </c>
      <c r="D45" s="571" t="s">
        <v>310</v>
      </c>
      <c r="E45" s="32">
        <v>2000</v>
      </c>
      <c r="F45" s="33">
        <v>2500</v>
      </c>
    </row>
    <row r="46" spans="1:6" ht="20.100000000000001" customHeight="1" x14ac:dyDescent="0.2">
      <c r="B46" s="445" t="s">
        <v>452</v>
      </c>
      <c r="C46" s="20" t="s">
        <v>453</v>
      </c>
      <c r="D46" s="571" t="s">
        <v>311</v>
      </c>
      <c r="E46" s="32">
        <v>100</v>
      </c>
      <c r="F46" s="33">
        <v>100</v>
      </c>
    </row>
    <row r="47" spans="1:6" ht="20.100000000000001" customHeight="1" x14ac:dyDescent="0.2">
      <c r="B47" s="445" t="s">
        <v>454</v>
      </c>
      <c r="C47" s="20" t="s">
        <v>455</v>
      </c>
      <c r="D47" s="571" t="s">
        <v>312</v>
      </c>
      <c r="E47" s="32"/>
      <c r="F47" s="33"/>
    </row>
    <row r="48" spans="1:6" ht="25.5" customHeight="1" x14ac:dyDescent="0.2">
      <c r="A48" s="38"/>
      <c r="B48" s="445">
        <v>14</v>
      </c>
      <c r="C48" s="20" t="s">
        <v>456</v>
      </c>
      <c r="D48" s="571" t="s">
        <v>313</v>
      </c>
      <c r="E48" s="32">
        <v>3000</v>
      </c>
      <c r="F48" s="33">
        <v>2640</v>
      </c>
    </row>
    <row r="49" spans="1:6" ht="20.100000000000001" customHeight="1" x14ac:dyDescent="0.2">
      <c r="A49" s="38"/>
      <c r="B49" s="818">
        <v>20</v>
      </c>
      <c r="C49" s="18" t="s">
        <v>457</v>
      </c>
      <c r="D49" s="823" t="s">
        <v>314</v>
      </c>
      <c r="E49" s="819">
        <f>E51+E52+E53+E54+E55</f>
        <v>80000</v>
      </c>
      <c r="F49" s="821">
        <f>F51+F52+F53+F54+F55</f>
        <v>70000</v>
      </c>
    </row>
    <row r="50" spans="1:6" ht="20.100000000000001" customHeight="1" x14ac:dyDescent="0.2">
      <c r="A50" s="38"/>
      <c r="B50" s="818"/>
      <c r="C50" s="19" t="s">
        <v>458</v>
      </c>
      <c r="D50" s="823"/>
      <c r="E50" s="820"/>
      <c r="F50" s="822"/>
    </row>
    <row r="51" spans="1:6" ht="20.100000000000001" customHeight="1" x14ac:dyDescent="0.2">
      <c r="A51" s="38"/>
      <c r="B51" s="445">
        <v>204</v>
      </c>
      <c r="C51" s="20" t="s">
        <v>459</v>
      </c>
      <c r="D51" s="571" t="s">
        <v>315</v>
      </c>
      <c r="E51" s="32">
        <v>80000</v>
      </c>
      <c r="F51" s="33">
        <v>70000</v>
      </c>
    </row>
    <row r="52" spans="1:6" ht="20.100000000000001" customHeight="1" x14ac:dyDescent="0.2">
      <c r="A52" s="38"/>
      <c r="B52" s="445">
        <v>205</v>
      </c>
      <c r="C52" s="20" t="s">
        <v>460</v>
      </c>
      <c r="D52" s="571" t="s">
        <v>316</v>
      </c>
      <c r="E52" s="32"/>
      <c r="F52" s="33"/>
    </row>
    <row r="53" spans="1:6" ht="25.5" customHeight="1" x14ac:dyDescent="0.2">
      <c r="A53" s="38"/>
      <c r="B53" s="445" t="s">
        <v>461</v>
      </c>
      <c r="C53" s="20" t="s">
        <v>462</v>
      </c>
      <c r="D53" s="571" t="s">
        <v>317</v>
      </c>
      <c r="E53" s="32"/>
      <c r="F53" s="33"/>
    </row>
    <row r="54" spans="1:6" ht="25.5" customHeight="1" x14ac:dyDescent="0.2">
      <c r="A54" s="38"/>
      <c r="B54" s="445" t="s">
        <v>463</v>
      </c>
      <c r="C54" s="20" t="s">
        <v>464</v>
      </c>
      <c r="D54" s="571" t="s">
        <v>318</v>
      </c>
      <c r="E54" s="32"/>
      <c r="F54" s="33"/>
    </row>
    <row r="55" spans="1:6" ht="20.100000000000001" customHeight="1" x14ac:dyDescent="0.2">
      <c r="A55" s="38"/>
      <c r="B55" s="445">
        <v>206</v>
      </c>
      <c r="C55" s="20" t="s">
        <v>465</v>
      </c>
      <c r="D55" s="571" t="s">
        <v>319</v>
      </c>
      <c r="E55" s="32"/>
      <c r="F55" s="33"/>
    </row>
    <row r="56" spans="1:6" ht="20.100000000000001" customHeight="1" x14ac:dyDescent="0.2">
      <c r="A56" s="38"/>
      <c r="B56" s="818" t="s">
        <v>466</v>
      </c>
      <c r="C56" s="18" t="s">
        <v>467</v>
      </c>
      <c r="D56" s="823" t="s">
        <v>320</v>
      </c>
      <c r="E56" s="819">
        <f>E58+E59+E60</f>
        <v>15700</v>
      </c>
      <c r="F56" s="821">
        <f>F58+F59+F60</f>
        <v>13150</v>
      </c>
    </row>
    <row r="57" spans="1:6" ht="20.100000000000001" customHeight="1" x14ac:dyDescent="0.2">
      <c r="A57" s="38"/>
      <c r="B57" s="818"/>
      <c r="C57" s="19" t="s">
        <v>468</v>
      </c>
      <c r="D57" s="823"/>
      <c r="E57" s="820"/>
      <c r="F57" s="822"/>
    </row>
    <row r="58" spans="1:6" ht="23.25" customHeight="1" x14ac:dyDescent="0.2">
      <c r="B58" s="445" t="s">
        <v>469</v>
      </c>
      <c r="C58" s="20" t="s">
        <v>470</v>
      </c>
      <c r="D58" s="571" t="s">
        <v>321</v>
      </c>
      <c r="E58" s="32">
        <v>15700</v>
      </c>
      <c r="F58" s="33">
        <v>13150</v>
      </c>
    </row>
    <row r="59" spans="1:6" ht="20.100000000000001" customHeight="1" x14ac:dyDescent="0.2">
      <c r="B59" s="445">
        <v>223</v>
      </c>
      <c r="C59" s="20" t="s">
        <v>471</v>
      </c>
      <c r="D59" s="571" t="s">
        <v>322</v>
      </c>
      <c r="E59" s="32"/>
      <c r="F59" s="33"/>
    </row>
    <row r="60" spans="1:6" ht="25.5" customHeight="1" x14ac:dyDescent="0.2">
      <c r="A60" s="38"/>
      <c r="B60" s="445">
        <v>224</v>
      </c>
      <c r="C60" s="20" t="s">
        <v>472</v>
      </c>
      <c r="D60" s="571" t="s">
        <v>323</v>
      </c>
      <c r="E60" s="32"/>
      <c r="F60" s="33"/>
    </row>
    <row r="61" spans="1:6" ht="20.100000000000001" customHeight="1" x14ac:dyDescent="0.2">
      <c r="A61" s="38"/>
      <c r="B61" s="818">
        <v>23</v>
      </c>
      <c r="C61" s="18" t="s">
        <v>473</v>
      </c>
      <c r="D61" s="823" t="s">
        <v>324</v>
      </c>
      <c r="E61" s="819">
        <f>E63+E64+E65+E66+E67+E68+E69+E70</f>
        <v>550</v>
      </c>
      <c r="F61" s="821">
        <f>F63+F64+F65+F66+F67+F68+F69+F70</f>
        <v>1418</v>
      </c>
    </row>
    <row r="62" spans="1:6" ht="20.100000000000001" customHeight="1" x14ac:dyDescent="0.2">
      <c r="A62" s="38"/>
      <c r="B62" s="818"/>
      <c r="C62" s="19" t="s">
        <v>474</v>
      </c>
      <c r="D62" s="823"/>
      <c r="E62" s="820"/>
      <c r="F62" s="822"/>
    </row>
    <row r="63" spans="1:6" ht="25.5" customHeight="1" x14ac:dyDescent="0.2">
      <c r="B63" s="445">
        <v>230</v>
      </c>
      <c r="C63" s="20" t="s">
        <v>475</v>
      </c>
      <c r="D63" s="571" t="s">
        <v>325</v>
      </c>
      <c r="E63" s="32"/>
      <c r="F63" s="33"/>
    </row>
    <row r="64" spans="1:6" ht="25.5" customHeight="1" x14ac:dyDescent="0.2">
      <c r="B64" s="445">
        <v>231</v>
      </c>
      <c r="C64" s="20" t="s">
        <v>805</v>
      </c>
      <c r="D64" s="571" t="s">
        <v>326</v>
      </c>
      <c r="E64" s="32"/>
      <c r="F64" s="33"/>
    </row>
    <row r="65" spans="1:6" ht="20.100000000000001" customHeight="1" x14ac:dyDescent="0.2">
      <c r="B65" s="445" t="s">
        <v>476</v>
      </c>
      <c r="C65" s="20" t="s">
        <v>477</v>
      </c>
      <c r="D65" s="571" t="s">
        <v>327</v>
      </c>
      <c r="E65" s="32">
        <v>550</v>
      </c>
      <c r="F65" s="33">
        <v>1418</v>
      </c>
    </row>
    <row r="66" spans="1:6" ht="25.5" customHeight="1" x14ac:dyDescent="0.2">
      <c r="B66" s="445" t="s">
        <v>478</v>
      </c>
      <c r="C66" s="20" t="s">
        <v>479</v>
      </c>
      <c r="D66" s="571" t="s">
        <v>328</v>
      </c>
      <c r="E66" s="32"/>
      <c r="F66" s="33"/>
    </row>
    <row r="67" spans="1:6" ht="25.5" customHeight="1" x14ac:dyDescent="0.2">
      <c r="B67" s="445">
        <v>235</v>
      </c>
      <c r="C67" s="20" t="s">
        <v>480</v>
      </c>
      <c r="D67" s="571" t="s">
        <v>329</v>
      </c>
      <c r="E67" s="32"/>
      <c r="F67" s="33"/>
    </row>
    <row r="68" spans="1:6" ht="25.5" customHeight="1" x14ac:dyDescent="0.2">
      <c r="B68" s="445" t="s">
        <v>481</v>
      </c>
      <c r="C68" s="20" t="s">
        <v>781</v>
      </c>
      <c r="D68" s="571" t="s">
        <v>330</v>
      </c>
      <c r="E68" s="32"/>
      <c r="F68" s="33"/>
    </row>
    <row r="69" spans="1:6" ht="25.5" customHeight="1" x14ac:dyDescent="0.2">
      <c r="B69" s="445">
        <v>237</v>
      </c>
      <c r="C69" s="20" t="s">
        <v>482</v>
      </c>
      <c r="D69" s="571" t="s">
        <v>331</v>
      </c>
      <c r="E69" s="32"/>
      <c r="F69" s="33"/>
    </row>
    <row r="70" spans="1:6" ht="20.100000000000001" customHeight="1" x14ac:dyDescent="0.2">
      <c r="B70" s="445" t="s">
        <v>483</v>
      </c>
      <c r="C70" s="20" t="s">
        <v>484</v>
      </c>
      <c r="D70" s="571" t="s">
        <v>332</v>
      </c>
      <c r="E70" s="32"/>
      <c r="F70" s="33"/>
    </row>
    <row r="71" spans="1:6" ht="20.100000000000001" customHeight="1" x14ac:dyDescent="0.2">
      <c r="B71" s="445">
        <v>24</v>
      </c>
      <c r="C71" s="20" t="s">
        <v>485</v>
      </c>
      <c r="D71" s="571" t="s">
        <v>333</v>
      </c>
      <c r="E71" s="32">
        <v>21566</v>
      </c>
      <c r="F71" s="33">
        <v>45000</v>
      </c>
    </row>
    <row r="72" spans="1:6" ht="25.5" customHeight="1" x14ac:dyDescent="0.2">
      <c r="B72" s="445" t="s">
        <v>486</v>
      </c>
      <c r="C72" s="20" t="s">
        <v>487</v>
      </c>
      <c r="D72" s="571" t="s">
        <v>334</v>
      </c>
      <c r="E72" s="32">
        <v>1000</v>
      </c>
      <c r="F72" s="33">
        <v>800</v>
      </c>
    </row>
    <row r="73" spans="1:6" ht="25.5" customHeight="1" x14ac:dyDescent="0.2">
      <c r="B73" s="445"/>
      <c r="C73" s="15" t="s">
        <v>570</v>
      </c>
      <c r="D73" s="571" t="s">
        <v>335</v>
      </c>
      <c r="E73" s="32">
        <f>E7+E8+E39+E40</f>
        <v>268230</v>
      </c>
      <c r="F73" s="33">
        <f>F7+F8+F39+F40</f>
        <v>259185</v>
      </c>
    </row>
    <row r="74" spans="1:6" ht="20.100000000000001" customHeight="1" x14ac:dyDescent="0.2">
      <c r="B74" s="445">
        <v>88</v>
      </c>
      <c r="C74" s="15" t="s">
        <v>488</v>
      </c>
      <c r="D74" s="571" t="s">
        <v>336</v>
      </c>
      <c r="E74" s="32">
        <v>126500</v>
      </c>
      <c r="F74" s="33">
        <v>198146</v>
      </c>
    </row>
    <row r="75" spans="1:6" ht="20.100000000000001" customHeight="1" x14ac:dyDescent="0.2">
      <c r="A75" s="38"/>
      <c r="B75" s="444"/>
      <c r="C75" s="15" t="s">
        <v>37</v>
      </c>
      <c r="D75" s="21"/>
      <c r="E75" s="32"/>
      <c r="F75" s="33"/>
    </row>
    <row r="76" spans="1:6" ht="20.100000000000001" customHeight="1" x14ac:dyDescent="0.2">
      <c r="A76" s="38"/>
      <c r="B76" s="818"/>
      <c r="C76" s="16" t="s">
        <v>489</v>
      </c>
      <c r="D76" s="823" t="s">
        <v>132</v>
      </c>
      <c r="E76" s="819">
        <f>E78+E79+E80+E81+E82+E83+E84+E87-E88</f>
        <v>169406</v>
      </c>
      <c r="F76" s="821">
        <f>F78+F79+F80+F81+F82+F83+F84+F87-F88</f>
        <v>150906</v>
      </c>
    </row>
    <row r="77" spans="1:6" ht="20.100000000000001" customHeight="1" x14ac:dyDescent="0.2">
      <c r="A77" s="38"/>
      <c r="B77" s="818"/>
      <c r="C77" s="17" t="s">
        <v>490</v>
      </c>
      <c r="D77" s="823"/>
      <c r="E77" s="820"/>
      <c r="F77" s="822"/>
    </row>
    <row r="78" spans="1:6" ht="20.100000000000001" customHeight="1" x14ac:dyDescent="0.2">
      <c r="A78" s="38"/>
      <c r="B78" s="445" t="s">
        <v>491</v>
      </c>
      <c r="C78" s="20" t="s">
        <v>492</v>
      </c>
      <c r="D78" s="571" t="s">
        <v>133</v>
      </c>
      <c r="E78" s="32">
        <v>168902</v>
      </c>
      <c r="F78" s="33">
        <v>156427</v>
      </c>
    </row>
    <row r="79" spans="1:6" ht="20.100000000000001" customHeight="1" x14ac:dyDescent="0.2">
      <c r="B79" s="445">
        <v>31</v>
      </c>
      <c r="C79" s="20" t="s">
        <v>493</v>
      </c>
      <c r="D79" s="571" t="s">
        <v>134</v>
      </c>
      <c r="E79" s="32"/>
      <c r="F79" s="33"/>
    </row>
    <row r="80" spans="1:6" ht="20.100000000000001" customHeight="1" x14ac:dyDescent="0.2">
      <c r="B80" s="445">
        <v>306</v>
      </c>
      <c r="C80" s="20" t="s">
        <v>494</v>
      </c>
      <c r="D80" s="571" t="s">
        <v>135</v>
      </c>
      <c r="E80" s="32"/>
      <c r="F80" s="33"/>
    </row>
    <row r="81" spans="1:6" ht="20.100000000000001" customHeight="1" x14ac:dyDescent="0.2">
      <c r="B81" s="445">
        <v>32</v>
      </c>
      <c r="C81" s="20" t="s">
        <v>495</v>
      </c>
      <c r="D81" s="571" t="s">
        <v>136</v>
      </c>
      <c r="E81" s="32"/>
      <c r="F81" s="33"/>
    </row>
    <row r="82" spans="1:6" ht="60.75" customHeight="1" x14ac:dyDescent="0.2">
      <c r="B82" s="445" t="s">
        <v>496</v>
      </c>
      <c r="C82" s="20" t="s">
        <v>799</v>
      </c>
      <c r="D82" s="571" t="s">
        <v>137</v>
      </c>
      <c r="E82" s="32"/>
      <c r="F82" s="33"/>
    </row>
    <row r="83" spans="1:6" ht="49.5" customHeight="1" x14ac:dyDescent="0.2">
      <c r="B83" s="445" t="s">
        <v>497</v>
      </c>
      <c r="C83" s="20" t="s">
        <v>800</v>
      </c>
      <c r="D83" s="571" t="s">
        <v>138</v>
      </c>
      <c r="E83" s="32"/>
      <c r="F83" s="33"/>
    </row>
    <row r="84" spans="1:6" ht="20.100000000000001" customHeight="1" x14ac:dyDescent="0.2">
      <c r="B84" s="445">
        <v>34</v>
      </c>
      <c r="C84" s="20" t="s">
        <v>498</v>
      </c>
      <c r="D84" s="571" t="s">
        <v>139</v>
      </c>
      <c r="E84" s="32">
        <f>E85+E86</f>
        <v>504</v>
      </c>
      <c r="F84" s="33">
        <f>F85+F86</f>
        <v>504</v>
      </c>
    </row>
    <row r="85" spans="1:6" ht="20.100000000000001" customHeight="1" x14ac:dyDescent="0.2">
      <c r="B85" s="445">
        <v>340</v>
      </c>
      <c r="C85" s="20" t="s">
        <v>149</v>
      </c>
      <c r="D85" s="571" t="s">
        <v>140</v>
      </c>
      <c r="E85" s="32"/>
      <c r="F85" s="33"/>
    </row>
    <row r="86" spans="1:6" ht="20.100000000000001" customHeight="1" x14ac:dyDescent="0.2">
      <c r="B86" s="445">
        <v>341</v>
      </c>
      <c r="C86" s="20" t="s">
        <v>499</v>
      </c>
      <c r="D86" s="571" t="s">
        <v>141</v>
      </c>
      <c r="E86" s="32">
        <v>504</v>
      </c>
      <c r="F86" s="33">
        <v>504</v>
      </c>
    </row>
    <row r="87" spans="1:6" ht="20.100000000000001" customHeight="1" x14ac:dyDescent="0.2">
      <c r="B87" s="445"/>
      <c r="C87" s="20" t="s">
        <v>500</v>
      </c>
      <c r="D87" s="571" t="s">
        <v>142</v>
      </c>
      <c r="E87" s="32"/>
      <c r="F87" s="33"/>
    </row>
    <row r="88" spans="1:6" ht="20.100000000000001" customHeight="1" x14ac:dyDescent="0.2">
      <c r="B88" s="445">
        <v>35</v>
      </c>
      <c r="C88" s="20" t="s">
        <v>501</v>
      </c>
      <c r="D88" s="571" t="s">
        <v>143</v>
      </c>
      <c r="E88" s="32">
        <f>E89+E90</f>
        <v>0</v>
      </c>
      <c r="F88" s="33">
        <f>F89+F90</f>
        <v>6025</v>
      </c>
    </row>
    <row r="89" spans="1:6" ht="20.100000000000001" customHeight="1" x14ac:dyDescent="0.2">
      <c r="B89" s="445">
        <v>350</v>
      </c>
      <c r="C89" s="20" t="s">
        <v>502</v>
      </c>
      <c r="D89" s="571" t="s">
        <v>144</v>
      </c>
      <c r="E89" s="32"/>
      <c r="F89" s="33">
        <v>6025</v>
      </c>
    </row>
    <row r="90" spans="1:6" ht="20.100000000000001" customHeight="1" x14ac:dyDescent="0.2">
      <c r="A90" s="38"/>
      <c r="B90" s="445">
        <v>351</v>
      </c>
      <c r="C90" s="20" t="s">
        <v>155</v>
      </c>
      <c r="D90" s="571" t="s">
        <v>145</v>
      </c>
      <c r="E90" s="32"/>
      <c r="F90" s="33"/>
    </row>
    <row r="91" spans="1:6" ht="22.5" customHeight="1" x14ac:dyDescent="0.2">
      <c r="A91" s="38"/>
      <c r="B91" s="818"/>
      <c r="C91" s="16" t="s">
        <v>503</v>
      </c>
      <c r="D91" s="823" t="s">
        <v>146</v>
      </c>
      <c r="E91" s="819">
        <f>E93+E98</f>
        <v>18300</v>
      </c>
      <c r="F91" s="821">
        <f>F93+F98</f>
        <v>23550</v>
      </c>
    </row>
    <row r="92" spans="1:6" ht="20.100000000000001" customHeight="1" x14ac:dyDescent="0.2">
      <c r="A92" s="38"/>
      <c r="B92" s="818"/>
      <c r="C92" s="17" t="s">
        <v>504</v>
      </c>
      <c r="D92" s="823"/>
      <c r="E92" s="820"/>
      <c r="F92" s="822"/>
    </row>
    <row r="93" spans="1:6" ht="20.100000000000001" customHeight="1" x14ac:dyDescent="0.2">
      <c r="A93" s="38"/>
      <c r="B93" s="818">
        <v>40</v>
      </c>
      <c r="C93" s="18" t="s">
        <v>505</v>
      </c>
      <c r="D93" s="823" t="s">
        <v>147</v>
      </c>
      <c r="E93" s="819">
        <f>E95+E96+E97</f>
        <v>18300</v>
      </c>
      <c r="F93" s="821">
        <f>F95+F96+F97</f>
        <v>23550</v>
      </c>
    </row>
    <row r="94" spans="1:6" ht="20.100000000000001" customHeight="1" x14ac:dyDescent="0.2">
      <c r="A94" s="38"/>
      <c r="B94" s="818"/>
      <c r="C94" s="19" t="s">
        <v>506</v>
      </c>
      <c r="D94" s="823"/>
      <c r="E94" s="820"/>
      <c r="F94" s="822"/>
    </row>
    <row r="95" spans="1:6" ht="25.5" customHeight="1" x14ac:dyDescent="0.2">
      <c r="A95" s="38"/>
      <c r="B95" s="445">
        <v>404</v>
      </c>
      <c r="C95" s="20" t="s">
        <v>507</v>
      </c>
      <c r="D95" s="571" t="s">
        <v>148</v>
      </c>
      <c r="E95" s="32">
        <v>6500</v>
      </c>
      <c r="F95" s="33">
        <v>8500</v>
      </c>
    </row>
    <row r="96" spans="1:6" ht="20.100000000000001" customHeight="1" x14ac:dyDescent="0.2">
      <c r="A96" s="38"/>
      <c r="B96" s="445">
        <v>400</v>
      </c>
      <c r="C96" s="20" t="s">
        <v>508</v>
      </c>
      <c r="D96" s="571" t="s">
        <v>150</v>
      </c>
      <c r="E96" s="32"/>
      <c r="F96" s="33"/>
    </row>
    <row r="97" spans="1:6" ht="20.100000000000001" customHeight="1" x14ac:dyDescent="0.2">
      <c r="A97" s="38"/>
      <c r="B97" s="445" t="s">
        <v>801</v>
      </c>
      <c r="C97" s="20" t="s">
        <v>509</v>
      </c>
      <c r="D97" s="571" t="s">
        <v>151</v>
      </c>
      <c r="E97" s="32">
        <v>11800</v>
      </c>
      <c r="F97" s="33">
        <v>15050</v>
      </c>
    </row>
    <row r="98" spans="1:6" ht="20.100000000000001" customHeight="1" x14ac:dyDescent="0.2">
      <c r="A98" s="38"/>
      <c r="B98" s="818">
        <v>41</v>
      </c>
      <c r="C98" s="18" t="s">
        <v>510</v>
      </c>
      <c r="D98" s="823" t="s">
        <v>152</v>
      </c>
      <c r="E98" s="819">
        <f>E100+E101+E102+E103+E104+E105+E106</f>
        <v>0</v>
      </c>
      <c r="F98" s="821">
        <f>F100+F101+F102+F103+F104+F105+F106</f>
        <v>0</v>
      </c>
    </row>
    <row r="99" spans="1:6" ht="12.75" customHeight="1" x14ac:dyDescent="0.2">
      <c r="A99" s="38"/>
      <c r="B99" s="818"/>
      <c r="C99" s="19" t="s">
        <v>511</v>
      </c>
      <c r="D99" s="823"/>
      <c r="E99" s="820"/>
      <c r="F99" s="822"/>
    </row>
    <row r="100" spans="1:6" ht="20.100000000000001" customHeight="1" x14ac:dyDescent="0.2">
      <c r="B100" s="445">
        <v>410</v>
      </c>
      <c r="C100" s="20" t="s">
        <v>512</v>
      </c>
      <c r="D100" s="571" t="s">
        <v>153</v>
      </c>
      <c r="E100" s="32"/>
      <c r="F100" s="33"/>
    </row>
    <row r="101" spans="1:6" ht="36.75" customHeight="1" x14ac:dyDescent="0.2">
      <c r="B101" s="445" t="s">
        <v>513</v>
      </c>
      <c r="C101" s="20" t="s">
        <v>514</v>
      </c>
      <c r="D101" s="571" t="s">
        <v>154</v>
      </c>
      <c r="E101" s="32"/>
      <c r="F101" s="33"/>
    </row>
    <row r="102" spans="1:6" ht="39" customHeight="1" x14ac:dyDescent="0.2">
      <c r="B102" s="445" t="s">
        <v>513</v>
      </c>
      <c r="C102" s="20" t="s">
        <v>515</v>
      </c>
      <c r="D102" s="571" t="s">
        <v>156</v>
      </c>
      <c r="E102" s="32"/>
      <c r="F102" s="33"/>
    </row>
    <row r="103" spans="1:6" ht="25.5" customHeight="1" x14ac:dyDescent="0.2">
      <c r="B103" s="445" t="s">
        <v>516</v>
      </c>
      <c r="C103" s="20" t="s">
        <v>517</v>
      </c>
      <c r="D103" s="571" t="s">
        <v>157</v>
      </c>
      <c r="E103" s="32"/>
      <c r="F103" s="33"/>
    </row>
    <row r="104" spans="1:6" ht="25.5" customHeight="1" x14ac:dyDescent="0.2">
      <c r="B104" s="445" t="s">
        <v>518</v>
      </c>
      <c r="C104" s="20" t="s">
        <v>782</v>
      </c>
      <c r="D104" s="571" t="s">
        <v>158</v>
      </c>
      <c r="E104" s="32"/>
      <c r="F104" s="33"/>
    </row>
    <row r="105" spans="1:6" ht="20.100000000000001" customHeight="1" x14ac:dyDescent="0.2">
      <c r="B105" s="445">
        <v>413</v>
      </c>
      <c r="C105" s="20" t="s">
        <v>519</v>
      </c>
      <c r="D105" s="571" t="s">
        <v>159</v>
      </c>
      <c r="E105" s="32"/>
      <c r="F105" s="33"/>
    </row>
    <row r="106" spans="1:6" ht="20.100000000000001" customHeight="1" x14ac:dyDescent="0.2">
      <c r="B106" s="445">
        <v>419</v>
      </c>
      <c r="C106" s="20" t="s">
        <v>520</v>
      </c>
      <c r="D106" s="571" t="s">
        <v>160</v>
      </c>
      <c r="E106" s="32"/>
      <c r="F106" s="33"/>
    </row>
    <row r="107" spans="1:6" ht="24" customHeight="1" x14ac:dyDescent="0.2">
      <c r="B107" s="445" t="s">
        <v>521</v>
      </c>
      <c r="C107" s="20" t="s">
        <v>522</v>
      </c>
      <c r="D107" s="571" t="s">
        <v>161</v>
      </c>
      <c r="E107" s="32">
        <v>9500</v>
      </c>
      <c r="F107" s="33">
        <v>10000</v>
      </c>
    </row>
    <row r="108" spans="1:6" ht="20.100000000000001" customHeight="1" x14ac:dyDescent="0.2">
      <c r="B108" s="445">
        <v>498</v>
      </c>
      <c r="C108" s="15" t="s">
        <v>523</v>
      </c>
      <c r="D108" s="571" t="s">
        <v>162</v>
      </c>
      <c r="E108" s="32"/>
      <c r="F108" s="33"/>
    </row>
    <row r="109" spans="1:6" ht="24" customHeight="1" x14ac:dyDescent="0.2">
      <c r="A109" s="38"/>
      <c r="B109" s="445" t="s">
        <v>524</v>
      </c>
      <c r="C109" s="15" t="s">
        <v>525</v>
      </c>
      <c r="D109" s="571" t="s">
        <v>163</v>
      </c>
      <c r="E109" s="32"/>
      <c r="F109" s="33"/>
    </row>
    <row r="110" spans="1:6" ht="23.25" customHeight="1" x14ac:dyDescent="0.2">
      <c r="A110" s="38"/>
      <c r="B110" s="818"/>
      <c r="C110" s="16" t="s">
        <v>526</v>
      </c>
      <c r="D110" s="823" t="s">
        <v>164</v>
      </c>
      <c r="E110" s="819">
        <f>E112+E113+E122+E123+E131+E136+E137</f>
        <v>80524</v>
      </c>
      <c r="F110" s="821">
        <f>F112+F113+F122+F123+F131+F136+F137</f>
        <v>84729</v>
      </c>
    </row>
    <row r="111" spans="1:6" ht="14.25" customHeight="1" x14ac:dyDescent="0.2">
      <c r="A111" s="38"/>
      <c r="B111" s="818"/>
      <c r="C111" s="17" t="s">
        <v>527</v>
      </c>
      <c r="D111" s="823"/>
      <c r="E111" s="820"/>
      <c r="F111" s="822"/>
    </row>
    <row r="112" spans="1:6" ht="20.100000000000001" customHeight="1" x14ac:dyDescent="0.2">
      <c r="A112" s="38"/>
      <c r="B112" s="445">
        <v>467</v>
      </c>
      <c r="C112" s="20" t="s">
        <v>528</v>
      </c>
      <c r="D112" s="571" t="s">
        <v>165</v>
      </c>
      <c r="E112" s="32"/>
      <c r="F112" s="33"/>
    </row>
    <row r="113" spans="1:6" ht="20.100000000000001" customHeight="1" x14ac:dyDescent="0.2">
      <c r="A113" s="38"/>
      <c r="B113" s="818" t="s">
        <v>529</v>
      </c>
      <c r="C113" s="18" t="s">
        <v>530</v>
      </c>
      <c r="D113" s="823" t="s">
        <v>166</v>
      </c>
      <c r="E113" s="819">
        <f>E115+E116+E117+E118+E119+E120+E121</f>
        <v>0</v>
      </c>
      <c r="F113" s="821">
        <f>F115+F116+F117+F118+F119+F120+F121</f>
        <v>0</v>
      </c>
    </row>
    <row r="114" spans="1:6" ht="15.75" customHeight="1" x14ac:dyDescent="0.2">
      <c r="A114" s="38"/>
      <c r="B114" s="818"/>
      <c r="C114" s="19" t="s">
        <v>531</v>
      </c>
      <c r="D114" s="823"/>
      <c r="E114" s="820"/>
      <c r="F114" s="822"/>
    </row>
    <row r="115" spans="1:6" ht="25.5" customHeight="1" x14ac:dyDescent="0.2">
      <c r="A115" s="38"/>
      <c r="B115" s="445" t="s">
        <v>532</v>
      </c>
      <c r="C115" s="20" t="s">
        <v>533</v>
      </c>
      <c r="D115" s="571" t="s">
        <v>167</v>
      </c>
      <c r="E115" s="32"/>
      <c r="F115" s="33"/>
    </row>
    <row r="116" spans="1:6" ht="25.5" customHeight="1" x14ac:dyDescent="0.2">
      <c r="B116" s="445" t="s">
        <v>532</v>
      </c>
      <c r="C116" s="20" t="s">
        <v>534</v>
      </c>
      <c r="D116" s="571" t="s">
        <v>168</v>
      </c>
      <c r="E116" s="32"/>
      <c r="F116" s="33"/>
    </row>
    <row r="117" spans="1:6" ht="25.5" customHeight="1" x14ac:dyDescent="0.2">
      <c r="B117" s="445" t="s">
        <v>535</v>
      </c>
      <c r="C117" s="20" t="s">
        <v>536</v>
      </c>
      <c r="D117" s="571" t="s">
        <v>169</v>
      </c>
      <c r="E117" s="32"/>
      <c r="F117" s="33"/>
    </row>
    <row r="118" spans="1:6" ht="24.75" customHeight="1" x14ac:dyDescent="0.2">
      <c r="B118" s="445" t="s">
        <v>537</v>
      </c>
      <c r="C118" s="20" t="s">
        <v>538</v>
      </c>
      <c r="D118" s="571" t="s">
        <v>170</v>
      </c>
      <c r="E118" s="32"/>
      <c r="F118" s="33"/>
    </row>
    <row r="119" spans="1:6" ht="24.75" customHeight="1" x14ac:dyDescent="0.2">
      <c r="B119" s="445" t="s">
        <v>539</v>
      </c>
      <c r="C119" s="20" t="s">
        <v>540</v>
      </c>
      <c r="D119" s="571" t="s">
        <v>171</v>
      </c>
      <c r="E119" s="32"/>
      <c r="F119" s="33"/>
    </row>
    <row r="120" spans="1:6" ht="20.100000000000001" customHeight="1" x14ac:dyDescent="0.2">
      <c r="B120" s="445">
        <v>426</v>
      </c>
      <c r="C120" s="20" t="s">
        <v>541</v>
      </c>
      <c r="D120" s="571" t="s">
        <v>172</v>
      </c>
      <c r="E120" s="32"/>
      <c r="F120" s="33"/>
    </row>
    <row r="121" spans="1:6" ht="20.100000000000001" customHeight="1" x14ac:dyDescent="0.2">
      <c r="B121" s="445">
        <v>428</v>
      </c>
      <c r="C121" s="20" t="s">
        <v>542</v>
      </c>
      <c r="D121" s="571" t="s">
        <v>173</v>
      </c>
      <c r="E121" s="32"/>
      <c r="F121" s="33"/>
    </row>
    <row r="122" spans="1:6" ht="20.100000000000001" customHeight="1" x14ac:dyDescent="0.2">
      <c r="B122" s="445">
        <v>430</v>
      </c>
      <c r="C122" s="20" t="s">
        <v>543</v>
      </c>
      <c r="D122" s="571" t="s">
        <v>174</v>
      </c>
      <c r="E122" s="32">
        <v>500</v>
      </c>
      <c r="F122" s="33">
        <v>1000</v>
      </c>
    </row>
    <row r="123" spans="1:6" ht="20.100000000000001" customHeight="1" x14ac:dyDescent="0.2">
      <c r="A123" s="38"/>
      <c r="B123" s="818" t="s">
        <v>544</v>
      </c>
      <c r="C123" s="18" t="s">
        <v>545</v>
      </c>
      <c r="D123" s="823" t="s">
        <v>175</v>
      </c>
      <c r="E123" s="819">
        <f>E125+E126+E127+E128+E129+E130</f>
        <v>23641</v>
      </c>
      <c r="F123" s="821">
        <f>F125+F126+F127+F128+F129+F130</f>
        <v>26846</v>
      </c>
    </row>
    <row r="124" spans="1:6" ht="15.75" customHeight="1" x14ac:dyDescent="0.2">
      <c r="A124" s="38"/>
      <c r="B124" s="818"/>
      <c r="C124" s="19" t="s">
        <v>546</v>
      </c>
      <c r="D124" s="823"/>
      <c r="E124" s="820"/>
      <c r="F124" s="822"/>
    </row>
    <row r="125" spans="1:6" ht="24.75" customHeight="1" x14ac:dyDescent="0.2">
      <c r="B125" s="445" t="s">
        <v>547</v>
      </c>
      <c r="C125" s="20" t="s">
        <v>548</v>
      </c>
      <c r="D125" s="571" t="s">
        <v>176</v>
      </c>
      <c r="E125" s="32"/>
      <c r="F125" s="33"/>
    </row>
    <row r="126" spans="1:6" ht="24.75" customHeight="1" x14ac:dyDescent="0.2">
      <c r="B126" s="445" t="s">
        <v>549</v>
      </c>
      <c r="C126" s="20" t="s">
        <v>550</v>
      </c>
      <c r="D126" s="571" t="s">
        <v>177</v>
      </c>
      <c r="E126" s="32"/>
      <c r="F126" s="33"/>
    </row>
    <row r="127" spans="1:6" ht="20.100000000000001" customHeight="1" x14ac:dyDescent="0.2">
      <c r="B127" s="445">
        <v>435</v>
      </c>
      <c r="C127" s="20" t="s">
        <v>551</v>
      </c>
      <c r="D127" s="571" t="s">
        <v>178</v>
      </c>
      <c r="E127" s="32">
        <v>23641</v>
      </c>
      <c r="F127" s="33">
        <v>26846</v>
      </c>
    </row>
    <row r="128" spans="1:6" ht="20.100000000000001" customHeight="1" x14ac:dyDescent="0.2">
      <c r="B128" s="445">
        <v>436</v>
      </c>
      <c r="C128" s="20" t="s">
        <v>552</v>
      </c>
      <c r="D128" s="571" t="s">
        <v>179</v>
      </c>
      <c r="E128" s="32"/>
      <c r="F128" s="33"/>
    </row>
    <row r="129" spans="1:8" ht="20.100000000000001" customHeight="1" x14ac:dyDescent="0.2">
      <c r="B129" s="445" t="s">
        <v>553</v>
      </c>
      <c r="C129" s="20" t="s">
        <v>554</v>
      </c>
      <c r="D129" s="571" t="s">
        <v>180</v>
      </c>
      <c r="E129" s="32"/>
      <c r="F129" s="33"/>
    </row>
    <row r="130" spans="1:8" ht="20.100000000000001" customHeight="1" x14ac:dyDescent="0.2">
      <c r="B130" s="445" t="s">
        <v>553</v>
      </c>
      <c r="C130" s="20" t="s">
        <v>555</v>
      </c>
      <c r="D130" s="571" t="s">
        <v>181</v>
      </c>
      <c r="E130" s="32"/>
      <c r="F130" s="33"/>
    </row>
    <row r="131" spans="1:8" ht="20.100000000000001" customHeight="1" x14ac:dyDescent="0.2">
      <c r="A131" s="38"/>
      <c r="B131" s="818" t="s">
        <v>556</v>
      </c>
      <c r="C131" s="18" t="s">
        <v>557</v>
      </c>
      <c r="D131" s="823" t="s">
        <v>182</v>
      </c>
      <c r="E131" s="819">
        <f>E133+E134+E135</f>
        <v>46883</v>
      </c>
      <c r="F131" s="821">
        <f>F133+F134+F135</f>
        <v>46883</v>
      </c>
    </row>
    <row r="132" spans="1:8" ht="15" customHeight="1" x14ac:dyDescent="0.2">
      <c r="A132" s="38"/>
      <c r="B132" s="818"/>
      <c r="C132" s="19" t="s">
        <v>558</v>
      </c>
      <c r="D132" s="823"/>
      <c r="E132" s="820"/>
      <c r="F132" s="822"/>
    </row>
    <row r="133" spans="1:8" ht="20.100000000000001" customHeight="1" x14ac:dyDescent="0.2">
      <c r="B133" s="445" t="s">
        <v>802</v>
      </c>
      <c r="C133" s="20" t="s">
        <v>559</v>
      </c>
      <c r="D133" s="571" t="s">
        <v>183</v>
      </c>
      <c r="E133" s="32">
        <v>45383</v>
      </c>
      <c r="F133" s="33">
        <v>45383</v>
      </c>
    </row>
    <row r="134" spans="1:8" ht="24.75" customHeight="1" x14ac:dyDescent="0.2">
      <c r="B134" s="445" t="s">
        <v>560</v>
      </c>
      <c r="C134" s="20" t="s">
        <v>803</v>
      </c>
      <c r="D134" s="571" t="s">
        <v>184</v>
      </c>
      <c r="E134" s="32">
        <v>1000</v>
      </c>
      <c r="F134" s="33">
        <v>1000</v>
      </c>
    </row>
    <row r="135" spans="1:8" ht="20.100000000000001" customHeight="1" x14ac:dyDescent="0.2">
      <c r="B135" s="445">
        <v>481</v>
      </c>
      <c r="C135" s="20" t="s">
        <v>561</v>
      </c>
      <c r="D135" s="571" t="s">
        <v>185</v>
      </c>
      <c r="E135" s="32">
        <v>500</v>
      </c>
      <c r="F135" s="33">
        <v>500</v>
      </c>
    </row>
    <row r="136" spans="1:8" ht="36.75" customHeight="1" x14ac:dyDescent="0.2">
      <c r="B136" s="445">
        <v>427</v>
      </c>
      <c r="C136" s="20" t="s">
        <v>562</v>
      </c>
      <c r="D136" s="571" t="s">
        <v>186</v>
      </c>
      <c r="E136" s="32"/>
      <c r="F136" s="33"/>
    </row>
    <row r="137" spans="1:8" ht="33" customHeight="1" x14ac:dyDescent="0.2">
      <c r="A137" s="38"/>
      <c r="B137" s="445" t="s">
        <v>563</v>
      </c>
      <c r="C137" s="20" t="s">
        <v>564</v>
      </c>
      <c r="D137" s="571" t="s">
        <v>187</v>
      </c>
      <c r="E137" s="32">
        <v>9500</v>
      </c>
      <c r="F137" s="33">
        <v>10000</v>
      </c>
    </row>
    <row r="138" spans="1:8" ht="20.100000000000001" customHeight="1" x14ac:dyDescent="0.2">
      <c r="A138" s="38"/>
      <c r="B138" s="818"/>
      <c r="C138" s="16" t="s">
        <v>565</v>
      </c>
      <c r="D138" s="823" t="s">
        <v>188</v>
      </c>
      <c r="E138" s="819"/>
      <c r="F138" s="821"/>
    </row>
    <row r="139" spans="1:8" ht="23.25" customHeight="1" x14ac:dyDescent="0.2">
      <c r="A139" s="38"/>
      <c r="B139" s="818"/>
      <c r="C139" s="17" t="s">
        <v>566</v>
      </c>
      <c r="D139" s="823"/>
      <c r="E139" s="820"/>
      <c r="F139" s="822"/>
    </row>
    <row r="140" spans="1:8" ht="20.100000000000001" customHeight="1" x14ac:dyDescent="0.2">
      <c r="A140" s="38"/>
      <c r="B140" s="818"/>
      <c r="C140" s="16" t="s">
        <v>567</v>
      </c>
      <c r="D140" s="823" t="s">
        <v>189</v>
      </c>
      <c r="E140" s="819">
        <f>E76+E91+E108+E109+E110-E138</f>
        <v>268230</v>
      </c>
      <c r="F140" s="821">
        <f>F76+F91+F108+F109+F110-F138</f>
        <v>259185</v>
      </c>
      <c r="G140" s="572"/>
    </row>
    <row r="141" spans="1:8" ht="12" customHeight="1" x14ac:dyDescent="0.2">
      <c r="A141" s="38"/>
      <c r="B141" s="818"/>
      <c r="C141" s="17" t="s">
        <v>568</v>
      </c>
      <c r="D141" s="823"/>
      <c r="E141" s="820"/>
      <c r="F141" s="822"/>
      <c r="H141" s="572"/>
    </row>
    <row r="142" spans="1:8" ht="20.100000000000001" customHeight="1" thickBot="1" x14ac:dyDescent="0.25">
      <c r="A142" s="38"/>
      <c r="B142" s="446">
        <v>89</v>
      </c>
      <c r="C142" s="26" t="s">
        <v>569</v>
      </c>
      <c r="D142" s="27" t="s">
        <v>190</v>
      </c>
      <c r="E142" s="34">
        <v>126500</v>
      </c>
      <c r="F142" s="35">
        <v>198146</v>
      </c>
    </row>
  </sheetData>
  <mergeCells count="73"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  <mergeCell ref="E56:E57"/>
    <mergeCell ref="F56:F57"/>
    <mergeCell ref="B49:B50"/>
    <mergeCell ref="D49:D50"/>
    <mergeCell ref="B56:B57"/>
    <mergeCell ref="E49:E50"/>
    <mergeCell ref="F49:F50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131:E132"/>
    <mergeCell ref="F131:F132"/>
    <mergeCell ref="E138:E139"/>
    <mergeCell ref="F138:F139"/>
    <mergeCell ref="E140:E141"/>
    <mergeCell ref="F140:F141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B98:B99"/>
    <mergeCell ref="D98:D99"/>
    <mergeCell ref="B110:B111"/>
    <mergeCell ref="D110:D111"/>
    <mergeCell ref="B113:B114"/>
    <mergeCell ref="D113:D114"/>
    <mergeCell ref="F76:F77"/>
    <mergeCell ref="E91:E92"/>
    <mergeCell ref="F91:F92"/>
    <mergeCell ref="B93:B94"/>
    <mergeCell ref="D93:D94"/>
    <mergeCell ref="E93:E94"/>
    <mergeCell ref="F93:F94"/>
    <mergeCell ref="B76:B77"/>
    <mergeCell ref="D76:D77"/>
    <mergeCell ref="B91:B92"/>
    <mergeCell ref="D91:D92"/>
    <mergeCell ref="E76:E77"/>
    <mergeCell ref="B8:B9"/>
    <mergeCell ref="D8:D9"/>
    <mergeCell ref="B10:B11"/>
    <mergeCell ref="D10:D11"/>
    <mergeCell ref="E8:E9"/>
    <mergeCell ref="B27:B28"/>
    <mergeCell ref="E10:E11"/>
    <mergeCell ref="F10:F11"/>
    <mergeCell ref="B40:B41"/>
    <mergeCell ref="D40:D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41" max="16383" man="1"/>
    <brk id="120" max="16383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6" tint="0.59999389629810485"/>
  </sheetPr>
  <dimension ref="A1:J68"/>
  <sheetViews>
    <sheetView showGridLines="0" workbookViewId="0">
      <selection activeCell="F22" sqref="F22"/>
    </sheetView>
  </sheetViews>
  <sheetFormatPr defaultRowHeight="15.75" x14ac:dyDescent="0.25"/>
  <cols>
    <col min="1" max="1" width="3.42578125" style="42" customWidth="1"/>
    <col min="2" max="2" width="59.5703125" style="42" customWidth="1"/>
    <col min="3" max="3" width="9.42578125" style="42" customWidth="1"/>
    <col min="4" max="7" width="15.7109375" style="1" customWidth="1"/>
    <col min="8" max="16384" width="9.140625" style="42"/>
  </cols>
  <sheetData>
    <row r="1" spans="1:7" x14ac:dyDescent="0.25">
      <c r="G1" s="118" t="s">
        <v>764</v>
      </c>
    </row>
    <row r="2" spans="1:7" s="4" customFormat="1" ht="21.75" customHeight="1" x14ac:dyDescent="0.25">
      <c r="B2" s="837" t="s">
        <v>43</v>
      </c>
      <c r="C2" s="837"/>
      <c r="D2" s="837"/>
      <c r="E2" s="837"/>
      <c r="F2" s="837"/>
      <c r="G2" s="837"/>
    </row>
    <row r="3" spans="1:7" s="4" customFormat="1" ht="14.25" customHeight="1" x14ac:dyDescent="0.25">
      <c r="B3" s="837" t="s">
        <v>826</v>
      </c>
      <c r="C3" s="837"/>
      <c r="D3" s="837"/>
      <c r="E3" s="837"/>
      <c r="F3" s="837"/>
      <c r="G3" s="837"/>
    </row>
    <row r="4" spans="1:7" ht="16.5" thickBot="1" x14ac:dyDescent="0.3">
      <c r="D4" s="42"/>
      <c r="E4" s="42"/>
      <c r="F4" s="42"/>
      <c r="G4" s="36" t="s">
        <v>193</v>
      </c>
    </row>
    <row r="5" spans="1:7" ht="19.5" customHeight="1" x14ac:dyDescent="0.25">
      <c r="B5" s="926" t="s">
        <v>664</v>
      </c>
      <c r="C5" s="928" t="s">
        <v>40</v>
      </c>
      <c r="D5" s="894" t="s">
        <v>61</v>
      </c>
      <c r="E5" s="895"/>
      <c r="F5" s="895"/>
      <c r="G5" s="896"/>
    </row>
    <row r="6" spans="1:7" ht="36.75" customHeight="1" x14ac:dyDescent="0.25">
      <c r="B6" s="927"/>
      <c r="C6" s="929"/>
      <c r="D6" s="425" t="s">
        <v>827</v>
      </c>
      <c r="E6" s="426" t="s">
        <v>823</v>
      </c>
      <c r="F6" s="425" t="s">
        <v>828</v>
      </c>
      <c r="G6" s="427" t="s">
        <v>829</v>
      </c>
    </row>
    <row r="7" spans="1:7" ht="15" customHeight="1" thickBot="1" x14ac:dyDescent="0.3">
      <c r="B7" s="28">
        <v>1</v>
      </c>
      <c r="C7" s="25">
        <v>2</v>
      </c>
      <c r="D7" s="25">
        <v>3</v>
      </c>
      <c r="E7" s="25">
        <v>4</v>
      </c>
      <c r="F7" s="25">
        <v>5</v>
      </c>
      <c r="G7" s="48">
        <v>6</v>
      </c>
    </row>
    <row r="8" spans="1:7" ht="20.100000000000001" customHeight="1" x14ac:dyDescent="0.25">
      <c r="A8" s="670"/>
      <c r="B8" s="671" t="s">
        <v>665</v>
      </c>
      <c r="C8" s="428"/>
      <c r="D8" s="712"/>
      <c r="E8" s="712"/>
      <c r="F8" s="712"/>
      <c r="G8" s="713"/>
    </row>
    <row r="9" spans="1:7" ht="20.100000000000001" customHeight="1" x14ac:dyDescent="0.25">
      <c r="A9" s="670"/>
      <c r="B9" s="675" t="s">
        <v>666</v>
      </c>
      <c r="C9" s="429">
        <v>3001</v>
      </c>
      <c r="D9" s="702">
        <f>D10+D11+D12+D13</f>
        <v>58500</v>
      </c>
      <c r="E9" s="702">
        <f t="shared" ref="E9:G9" si="0">E10+E11+E12+E13</f>
        <v>113200</v>
      </c>
      <c r="F9" s="702">
        <f t="shared" si="0"/>
        <v>164761</v>
      </c>
      <c r="G9" s="714">
        <f t="shared" si="0"/>
        <v>301636</v>
      </c>
    </row>
    <row r="10" spans="1:7" ht="20.100000000000001" customHeight="1" x14ac:dyDescent="0.25">
      <c r="A10" s="670"/>
      <c r="B10" s="676" t="s">
        <v>667</v>
      </c>
      <c r="C10" s="14">
        <v>3002</v>
      </c>
      <c r="D10" s="703">
        <v>56000</v>
      </c>
      <c r="E10" s="704">
        <v>107500</v>
      </c>
      <c r="F10" s="704">
        <v>156761</v>
      </c>
      <c r="G10" s="705">
        <v>287236</v>
      </c>
    </row>
    <row r="11" spans="1:7" ht="20.100000000000001" customHeight="1" x14ac:dyDescent="0.25">
      <c r="A11" s="670"/>
      <c r="B11" s="676" t="s">
        <v>668</v>
      </c>
      <c r="C11" s="14">
        <v>3003</v>
      </c>
      <c r="D11" s="704"/>
      <c r="E11" s="704"/>
      <c r="F11" s="704"/>
      <c r="G11" s="705"/>
    </row>
    <row r="12" spans="1:7" ht="20.100000000000001" customHeight="1" x14ac:dyDescent="0.25">
      <c r="A12" s="670"/>
      <c r="B12" s="676" t="s">
        <v>669</v>
      </c>
      <c r="C12" s="14">
        <v>3004</v>
      </c>
      <c r="D12" s="704">
        <v>1000</v>
      </c>
      <c r="E12" s="704">
        <v>2100</v>
      </c>
      <c r="F12" s="704">
        <v>3200</v>
      </c>
      <c r="G12" s="705">
        <v>5000</v>
      </c>
    </row>
    <row r="13" spans="1:7" ht="20.100000000000001" customHeight="1" x14ac:dyDescent="0.25">
      <c r="A13" s="670"/>
      <c r="B13" s="676" t="s">
        <v>785</v>
      </c>
      <c r="C13" s="14">
        <v>3005</v>
      </c>
      <c r="D13" s="704">
        <v>1500</v>
      </c>
      <c r="E13" s="704">
        <v>3600</v>
      </c>
      <c r="F13" s="704">
        <v>4800</v>
      </c>
      <c r="G13" s="705">
        <v>9400</v>
      </c>
    </row>
    <row r="14" spans="1:7" ht="20.100000000000001" customHeight="1" x14ac:dyDescent="0.25">
      <c r="A14" s="670"/>
      <c r="B14" s="675" t="s">
        <v>670</v>
      </c>
      <c r="C14" s="430">
        <v>3006</v>
      </c>
      <c r="D14" s="706">
        <f>D15+D16+D17+D18+D19+D20+D21+D22</f>
        <v>65850</v>
      </c>
      <c r="E14" s="706">
        <f t="shared" ref="E14:G14" si="1">E15+E16+E17+E18+E19+E20+E21+E22</f>
        <v>124406</v>
      </c>
      <c r="F14" s="706">
        <f t="shared" si="1"/>
        <v>184500</v>
      </c>
      <c r="G14" s="710">
        <f t="shared" si="1"/>
        <v>322136</v>
      </c>
    </row>
    <row r="15" spans="1:7" ht="20.100000000000001" customHeight="1" x14ac:dyDescent="0.25">
      <c r="A15" s="670"/>
      <c r="B15" s="676" t="s">
        <v>671</v>
      </c>
      <c r="C15" s="14">
        <v>3007</v>
      </c>
      <c r="D15" s="704">
        <v>17500</v>
      </c>
      <c r="E15" s="704">
        <v>36406</v>
      </c>
      <c r="F15" s="704">
        <v>55000</v>
      </c>
      <c r="G15" s="705">
        <v>132000</v>
      </c>
    </row>
    <row r="16" spans="1:7" ht="20.100000000000001" customHeight="1" x14ac:dyDescent="0.25">
      <c r="A16" s="670"/>
      <c r="B16" s="676" t="s">
        <v>672</v>
      </c>
      <c r="C16" s="14">
        <v>3008</v>
      </c>
      <c r="D16" s="704"/>
      <c r="E16" s="704"/>
      <c r="F16" s="704"/>
      <c r="G16" s="705"/>
    </row>
    <row r="17" spans="1:7" ht="20.100000000000001" customHeight="1" x14ac:dyDescent="0.25">
      <c r="A17" s="670"/>
      <c r="B17" s="676" t="s">
        <v>673</v>
      </c>
      <c r="C17" s="14">
        <v>3009</v>
      </c>
      <c r="D17" s="704">
        <v>45500</v>
      </c>
      <c r="E17" s="704">
        <v>83200</v>
      </c>
      <c r="F17" s="704">
        <v>118500</v>
      </c>
      <c r="G17" s="705">
        <v>175136</v>
      </c>
    </row>
    <row r="18" spans="1:7" ht="20.100000000000001" customHeight="1" x14ac:dyDescent="0.25">
      <c r="A18" s="670"/>
      <c r="B18" s="676" t="s">
        <v>674</v>
      </c>
      <c r="C18" s="14">
        <v>3010</v>
      </c>
      <c r="D18" s="704"/>
      <c r="E18" s="704"/>
      <c r="F18" s="704"/>
      <c r="G18" s="705"/>
    </row>
    <row r="19" spans="1:7" ht="20.100000000000001" customHeight="1" x14ac:dyDescent="0.25">
      <c r="A19" s="670"/>
      <c r="B19" s="676" t="s">
        <v>675</v>
      </c>
      <c r="C19" s="14">
        <v>3011</v>
      </c>
      <c r="D19" s="707"/>
      <c r="E19" s="707"/>
      <c r="F19" s="707"/>
      <c r="G19" s="708"/>
    </row>
    <row r="20" spans="1:7" ht="20.100000000000001" customHeight="1" x14ac:dyDescent="0.25">
      <c r="A20" s="670"/>
      <c r="B20" s="676" t="s">
        <v>676</v>
      </c>
      <c r="C20" s="14">
        <v>3012</v>
      </c>
      <c r="D20" s="704">
        <v>350</v>
      </c>
      <c r="E20" s="704">
        <v>2300</v>
      </c>
      <c r="F20" s="704">
        <v>3500</v>
      </c>
      <c r="G20" s="705">
        <v>4500</v>
      </c>
    </row>
    <row r="21" spans="1:7" ht="20.100000000000001" customHeight="1" x14ac:dyDescent="0.25">
      <c r="A21" s="670"/>
      <c r="B21" s="676" t="s">
        <v>677</v>
      </c>
      <c r="C21" s="14">
        <v>3013</v>
      </c>
      <c r="D21" s="704">
        <v>2500</v>
      </c>
      <c r="E21" s="704">
        <v>2500</v>
      </c>
      <c r="F21" s="704">
        <v>7500</v>
      </c>
      <c r="G21" s="705">
        <v>10500</v>
      </c>
    </row>
    <row r="22" spans="1:7" ht="20.100000000000001" customHeight="1" x14ac:dyDescent="0.25">
      <c r="A22" s="670"/>
      <c r="B22" s="676" t="s">
        <v>783</v>
      </c>
      <c r="C22" s="14">
        <v>3014</v>
      </c>
      <c r="D22" s="703"/>
      <c r="E22" s="703"/>
      <c r="F22" s="703"/>
      <c r="G22" s="709"/>
    </row>
    <row r="23" spans="1:7" ht="20.100000000000001" customHeight="1" x14ac:dyDescent="0.25">
      <c r="A23" s="670"/>
      <c r="B23" s="676" t="s">
        <v>678</v>
      </c>
      <c r="C23" s="14">
        <v>3015</v>
      </c>
      <c r="D23" s="704"/>
      <c r="E23" s="704"/>
      <c r="F23" s="704"/>
      <c r="G23" s="705"/>
    </row>
    <row r="24" spans="1:7" ht="20.100000000000001" customHeight="1" x14ac:dyDescent="0.25">
      <c r="A24" s="670"/>
      <c r="B24" s="676" t="s">
        <v>679</v>
      </c>
      <c r="C24" s="14">
        <v>3016</v>
      </c>
      <c r="D24" s="704">
        <f>D14-D9</f>
        <v>7350</v>
      </c>
      <c r="E24" s="704">
        <f t="shared" ref="E24:G24" si="2">E14-E9</f>
        <v>11206</v>
      </c>
      <c r="F24" s="704">
        <f t="shared" si="2"/>
        <v>19739</v>
      </c>
      <c r="G24" s="704">
        <f t="shared" si="2"/>
        <v>20500</v>
      </c>
    </row>
    <row r="25" spans="1:7" ht="20.100000000000001" customHeight="1" x14ac:dyDescent="0.25">
      <c r="A25" s="670"/>
      <c r="B25" s="677" t="s">
        <v>680</v>
      </c>
      <c r="C25" s="14"/>
      <c r="D25" s="704"/>
      <c r="E25" s="704"/>
      <c r="F25" s="704"/>
      <c r="G25" s="705"/>
    </row>
    <row r="26" spans="1:7" ht="20.100000000000001" customHeight="1" x14ac:dyDescent="0.25">
      <c r="A26" s="670"/>
      <c r="B26" s="675" t="s">
        <v>127</v>
      </c>
      <c r="C26" s="430">
        <v>3017</v>
      </c>
      <c r="D26" s="706"/>
      <c r="E26" s="706"/>
      <c r="F26" s="706"/>
      <c r="G26" s="710"/>
    </row>
    <row r="27" spans="1:7" ht="20.100000000000001" customHeight="1" x14ac:dyDescent="0.25">
      <c r="A27" s="670"/>
      <c r="B27" s="676" t="s">
        <v>681</v>
      </c>
      <c r="C27" s="14">
        <v>3018</v>
      </c>
      <c r="D27" s="704"/>
      <c r="E27" s="704"/>
      <c r="F27" s="704"/>
      <c r="G27" s="705"/>
    </row>
    <row r="28" spans="1:7" ht="27.75" customHeight="1" x14ac:dyDescent="0.25">
      <c r="A28" s="670"/>
      <c r="B28" s="676" t="s">
        <v>682</v>
      </c>
      <c r="C28" s="14">
        <v>3019</v>
      </c>
      <c r="D28" s="704"/>
      <c r="E28" s="704"/>
      <c r="F28" s="704"/>
      <c r="G28" s="705"/>
    </row>
    <row r="29" spans="1:7" ht="20.100000000000001" customHeight="1" x14ac:dyDescent="0.25">
      <c r="A29" s="670"/>
      <c r="B29" s="676" t="s">
        <v>683</v>
      </c>
      <c r="C29" s="14">
        <v>3020</v>
      </c>
      <c r="D29" s="704"/>
      <c r="E29" s="704"/>
      <c r="F29" s="704"/>
      <c r="G29" s="705"/>
    </row>
    <row r="30" spans="1:7" ht="20.100000000000001" customHeight="1" x14ac:dyDescent="0.25">
      <c r="A30" s="670"/>
      <c r="B30" s="676" t="s">
        <v>684</v>
      </c>
      <c r="C30" s="14">
        <v>3021</v>
      </c>
      <c r="D30" s="704"/>
      <c r="E30" s="704"/>
      <c r="F30" s="704"/>
      <c r="G30" s="705"/>
    </row>
    <row r="31" spans="1:7" ht="20.100000000000001" customHeight="1" x14ac:dyDescent="0.25">
      <c r="A31" s="670"/>
      <c r="B31" s="676" t="s">
        <v>32</v>
      </c>
      <c r="C31" s="14">
        <v>3022</v>
      </c>
      <c r="D31" s="704"/>
      <c r="E31" s="704"/>
      <c r="F31" s="704"/>
      <c r="G31" s="705"/>
    </row>
    <row r="32" spans="1:7" ht="20.100000000000001" customHeight="1" x14ac:dyDescent="0.25">
      <c r="A32" s="670"/>
      <c r="B32" s="675" t="s">
        <v>128</v>
      </c>
      <c r="C32" s="430">
        <v>3023</v>
      </c>
      <c r="D32" s="711">
        <f>D33+D34+D35</f>
        <v>1160</v>
      </c>
      <c r="E32" s="711">
        <f t="shared" ref="E32:G32" si="3">E33+E34+E35</f>
        <v>10880</v>
      </c>
      <c r="F32" s="711">
        <f t="shared" si="3"/>
        <v>22000</v>
      </c>
      <c r="G32" s="715">
        <f t="shared" si="3"/>
        <v>35000</v>
      </c>
    </row>
    <row r="33" spans="1:7" ht="20.100000000000001" customHeight="1" x14ac:dyDescent="0.25">
      <c r="A33" s="670"/>
      <c r="B33" s="676" t="s">
        <v>685</v>
      </c>
      <c r="C33" s="14">
        <v>3024</v>
      </c>
      <c r="D33" s="704"/>
      <c r="E33" s="704"/>
      <c r="F33" s="704"/>
      <c r="G33" s="705"/>
    </row>
    <row r="34" spans="1:7" ht="34.5" customHeight="1" x14ac:dyDescent="0.25">
      <c r="A34" s="670"/>
      <c r="B34" s="676" t="s">
        <v>686</v>
      </c>
      <c r="C34" s="14">
        <v>3025</v>
      </c>
      <c r="D34" s="704">
        <v>1160</v>
      </c>
      <c r="E34" s="704">
        <v>10880</v>
      </c>
      <c r="F34" s="704">
        <v>22000</v>
      </c>
      <c r="G34" s="705">
        <v>35000</v>
      </c>
    </row>
    <row r="35" spans="1:7" ht="20.100000000000001" customHeight="1" x14ac:dyDescent="0.25">
      <c r="A35" s="670"/>
      <c r="B35" s="676" t="s">
        <v>687</v>
      </c>
      <c r="C35" s="14">
        <v>3026</v>
      </c>
      <c r="D35" s="703"/>
      <c r="E35" s="703"/>
      <c r="F35" s="703"/>
      <c r="G35" s="709"/>
    </row>
    <row r="36" spans="1:7" ht="20.100000000000001" customHeight="1" x14ac:dyDescent="0.25">
      <c r="A36" s="670"/>
      <c r="B36" s="676" t="s">
        <v>688</v>
      </c>
      <c r="C36" s="14">
        <v>3027</v>
      </c>
      <c r="D36" s="704"/>
      <c r="E36" s="704"/>
      <c r="F36" s="704"/>
      <c r="G36" s="705"/>
    </row>
    <row r="37" spans="1:7" ht="20.100000000000001" customHeight="1" x14ac:dyDescent="0.25">
      <c r="A37" s="670"/>
      <c r="B37" s="676" t="s">
        <v>689</v>
      </c>
      <c r="C37" s="14">
        <v>3028</v>
      </c>
      <c r="D37" s="704">
        <f>D32-D26</f>
        <v>1160</v>
      </c>
      <c r="E37" s="704">
        <f t="shared" ref="E37:G37" si="4">E32-E26</f>
        <v>10880</v>
      </c>
      <c r="F37" s="704">
        <f t="shared" si="4"/>
        <v>22000</v>
      </c>
      <c r="G37" s="705">
        <f t="shared" si="4"/>
        <v>35000</v>
      </c>
    </row>
    <row r="38" spans="1:7" ht="26.25" customHeight="1" x14ac:dyDescent="0.25">
      <c r="A38" s="670"/>
      <c r="B38" s="677" t="s">
        <v>690</v>
      </c>
      <c r="C38" s="14"/>
      <c r="D38" s="704"/>
      <c r="E38" s="704"/>
      <c r="F38" s="704"/>
      <c r="G38" s="705"/>
    </row>
    <row r="39" spans="1:7" ht="20.100000000000001" customHeight="1" x14ac:dyDescent="0.25">
      <c r="A39" s="670"/>
      <c r="B39" s="675" t="s">
        <v>691</v>
      </c>
      <c r="C39" s="430">
        <v>3029</v>
      </c>
      <c r="D39" s="706"/>
      <c r="E39" s="706"/>
      <c r="F39" s="706"/>
      <c r="G39" s="710"/>
    </row>
    <row r="40" spans="1:7" ht="20.100000000000001" customHeight="1" x14ac:dyDescent="0.25">
      <c r="A40" s="670"/>
      <c r="B40" s="676" t="s">
        <v>33</v>
      </c>
      <c r="C40" s="14">
        <v>3030</v>
      </c>
      <c r="D40" s="704"/>
      <c r="E40" s="704"/>
      <c r="F40" s="704"/>
      <c r="G40" s="705"/>
    </row>
    <row r="41" spans="1:7" ht="20.100000000000001" customHeight="1" x14ac:dyDescent="0.25">
      <c r="A41" s="670"/>
      <c r="B41" s="676" t="s">
        <v>692</v>
      </c>
      <c r="C41" s="14">
        <v>3031</v>
      </c>
      <c r="D41" s="704"/>
      <c r="E41" s="704"/>
      <c r="F41" s="704"/>
      <c r="G41" s="705"/>
    </row>
    <row r="42" spans="1:7" ht="20.100000000000001" customHeight="1" x14ac:dyDescent="0.25">
      <c r="A42" s="670"/>
      <c r="B42" s="676" t="s">
        <v>693</v>
      </c>
      <c r="C42" s="14">
        <v>3032</v>
      </c>
      <c r="D42" s="704"/>
      <c r="E42" s="704"/>
      <c r="F42" s="704"/>
      <c r="G42" s="705"/>
    </row>
    <row r="43" spans="1:7" ht="20.100000000000001" customHeight="1" x14ac:dyDescent="0.25">
      <c r="A43" s="670"/>
      <c r="B43" s="676" t="s">
        <v>694</v>
      </c>
      <c r="C43" s="14">
        <v>3033</v>
      </c>
      <c r="D43" s="704"/>
      <c r="E43" s="704"/>
      <c r="F43" s="704"/>
      <c r="G43" s="705"/>
    </row>
    <row r="44" spans="1:7" ht="20.100000000000001" customHeight="1" x14ac:dyDescent="0.25">
      <c r="A44" s="670"/>
      <c r="B44" s="676" t="s">
        <v>695</v>
      </c>
      <c r="C44" s="14">
        <v>3034</v>
      </c>
      <c r="D44" s="704"/>
      <c r="E44" s="704"/>
      <c r="F44" s="704"/>
      <c r="G44" s="705"/>
    </row>
    <row r="45" spans="1:7" ht="20.100000000000001" customHeight="1" x14ac:dyDescent="0.25">
      <c r="A45" s="670"/>
      <c r="B45" s="676" t="s">
        <v>696</v>
      </c>
      <c r="C45" s="14">
        <v>3035</v>
      </c>
      <c r="D45" s="704"/>
      <c r="E45" s="704"/>
      <c r="F45" s="704"/>
      <c r="G45" s="705"/>
    </row>
    <row r="46" spans="1:7" ht="20.100000000000001" customHeight="1" x14ac:dyDescent="0.25">
      <c r="A46" s="670"/>
      <c r="B46" s="676" t="s">
        <v>784</v>
      </c>
      <c r="C46" s="14">
        <v>3036</v>
      </c>
      <c r="D46" s="704"/>
      <c r="E46" s="704"/>
      <c r="F46" s="704"/>
      <c r="G46" s="705"/>
    </row>
    <row r="47" spans="1:7" ht="20.100000000000001" customHeight="1" x14ac:dyDescent="0.25">
      <c r="A47" s="670"/>
      <c r="B47" s="675" t="s">
        <v>697</v>
      </c>
      <c r="C47" s="430">
        <v>3037</v>
      </c>
      <c r="D47" s="706"/>
      <c r="E47" s="706"/>
      <c r="F47" s="706"/>
      <c r="G47" s="710"/>
    </row>
    <row r="48" spans="1:7" ht="20.100000000000001" customHeight="1" x14ac:dyDescent="0.25">
      <c r="A48" s="670"/>
      <c r="B48" s="676" t="s">
        <v>698</v>
      </c>
      <c r="C48" s="14">
        <v>3038</v>
      </c>
      <c r="D48" s="704"/>
      <c r="E48" s="704"/>
      <c r="F48" s="704"/>
      <c r="G48" s="705"/>
    </row>
    <row r="49" spans="1:7" ht="20.100000000000001" customHeight="1" x14ac:dyDescent="0.25">
      <c r="A49" s="670"/>
      <c r="B49" s="676" t="s">
        <v>692</v>
      </c>
      <c r="C49" s="14">
        <v>3039</v>
      </c>
      <c r="D49" s="704"/>
      <c r="E49" s="704"/>
      <c r="F49" s="704"/>
      <c r="G49" s="705"/>
    </row>
    <row r="50" spans="1:7" ht="20.100000000000001" customHeight="1" x14ac:dyDescent="0.25">
      <c r="A50" s="670"/>
      <c r="B50" s="676" t="s">
        <v>693</v>
      </c>
      <c r="C50" s="14">
        <v>3040</v>
      </c>
      <c r="D50" s="704"/>
      <c r="E50" s="704"/>
      <c r="F50" s="704"/>
      <c r="G50" s="705"/>
    </row>
    <row r="51" spans="1:7" ht="20.100000000000001" customHeight="1" x14ac:dyDescent="0.25">
      <c r="A51" s="670"/>
      <c r="B51" s="676" t="s">
        <v>694</v>
      </c>
      <c r="C51" s="14">
        <v>3041</v>
      </c>
      <c r="D51" s="707"/>
      <c r="E51" s="707"/>
      <c r="F51" s="707"/>
      <c r="G51" s="708"/>
    </row>
    <row r="52" spans="1:7" ht="20.100000000000001" customHeight="1" x14ac:dyDescent="0.25">
      <c r="A52" s="670"/>
      <c r="B52" s="676" t="s">
        <v>695</v>
      </c>
      <c r="C52" s="662">
        <v>3042</v>
      </c>
      <c r="D52" s="704"/>
      <c r="E52" s="704"/>
      <c r="F52" s="704"/>
      <c r="G52" s="705"/>
    </row>
    <row r="53" spans="1:7" ht="20.100000000000001" customHeight="1" x14ac:dyDescent="0.25">
      <c r="A53" s="670"/>
      <c r="B53" s="676" t="s">
        <v>699</v>
      </c>
      <c r="C53" s="662">
        <v>3043</v>
      </c>
      <c r="D53" s="125"/>
      <c r="E53" s="125"/>
      <c r="F53" s="125"/>
      <c r="G53" s="126"/>
    </row>
    <row r="54" spans="1:7" ht="20.100000000000001" customHeight="1" x14ac:dyDescent="0.25">
      <c r="A54" s="670"/>
      <c r="B54" s="676" t="s">
        <v>700</v>
      </c>
      <c r="C54" s="662">
        <v>3044</v>
      </c>
      <c r="D54" s="125"/>
      <c r="E54" s="125"/>
      <c r="F54" s="125"/>
      <c r="G54" s="126"/>
    </row>
    <row r="55" spans="1:7" ht="20.100000000000001" customHeight="1" x14ac:dyDescent="0.25">
      <c r="A55" s="670"/>
      <c r="B55" s="676" t="s">
        <v>701</v>
      </c>
      <c r="C55" s="662">
        <v>3045</v>
      </c>
      <c r="D55" s="125"/>
      <c r="E55" s="125"/>
      <c r="F55" s="125"/>
      <c r="G55" s="126"/>
    </row>
    <row r="56" spans="1:7" ht="20.100000000000001" customHeight="1" x14ac:dyDescent="0.25">
      <c r="A56" s="670"/>
      <c r="B56" s="676" t="s">
        <v>702</v>
      </c>
      <c r="C56" s="662">
        <v>3046</v>
      </c>
      <c r="D56" s="125"/>
      <c r="E56" s="125"/>
      <c r="F56" s="125"/>
      <c r="G56" s="126"/>
    </row>
    <row r="57" spans="1:7" ht="20.100000000000001" customHeight="1" x14ac:dyDescent="0.25">
      <c r="A57" s="670"/>
      <c r="B57" s="676" t="s">
        <v>703</v>
      </c>
      <c r="C57" s="662">
        <v>3047</v>
      </c>
      <c r="D57" s="124"/>
      <c r="E57" s="124"/>
      <c r="F57" s="124"/>
      <c r="G57" s="178"/>
    </row>
    <row r="58" spans="1:7" ht="20.100000000000001" customHeight="1" x14ac:dyDescent="0.25">
      <c r="A58" s="670"/>
      <c r="B58" s="677" t="s">
        <v>704</v>
      </c>
      <c r="C58" s="662">
        <v>3048</v>
      </c>
      <c r="D58" s="124">
        <f>D9+D26+D39</f>
        <v>58500</v>
      </c>
      <c r="E58" s="124">
        <f t="shared" ref="E58:G58" si="5">E9+E26+E39</f>
        <v>113200</v>
      </c>
      <c r="F58" s="124">
        <f t="shared" si="5"/>
        <v>164761</v>
      </c>
      <c r="G58" s="178">
        <f t="shared" si="5"/>
        <v>301636</v>
      </c>
    </row>
    <row r="59" spans="1:7" ht="20.100000000000001" customHeight="1" x14ac:dyDescent="0.25">
      <c r="A59" s="670"/>
      <c r="B59" s="677" t="s">
        <v>705</v>
      </c>
      <c r="C59" s="662">
        <v>3049</v>
      </c>
      <c r="D59" s="124">
        <f>D14+D32+D47</f>
        <v>67010</v>
      </c>
      <c r="E59" s="124">
        <f t="shared" ref="E59:G59" si="6">E14+E32+E47</f>
        <v>135286</v>
      </c>
      <c r="F59" s="124">
        <f t="shared" si="6"/>
        <v>206500</v>
      </c>
      <c r="G59" s="178">
        <f t="shared" si="6"/>
        <v>357136</v>
      </c>
    </row>
    <row r="60" spans="1:7" ht="20.100000000000001" customHeight="1" x14ac:dyDescent="0.25">
      <c r="A60" s="670"/>
      <c r="B60" s="675" t="s">
        <v>706</v>
      </c>
      <c r="C60" s="431">
        <v>3050</v>
      </c>
      <c r="D60" s="432"/>
      <c r="E60" s="432"/>
      <c r="F60" s="432"/>
      <c r="G60" s="433"/>
    </row>
    <row r="61" spans="1:7" ht="20.100000000000001" customHeight="1" x14ac:dyDescent="0.25">
      <c r="A61" s="670"/>
      <c r="B61" s="675" t="s">
        <v>707</v>
      </c>
      <c r="C61" s="431">
        <v>3051</v>
      </c>
      <c r="D61" s="432">
        <f>D59-D58</f>
        <v>8510</v>
      </c>
      <c r="E61" s="432">
        <f t="shared" ref="E61:G61" si="7">E59-E58</f>
        <v>22086</v>
      </c>
      <c r="F61" s="432">
        <f t="shared" si="7"/>
        <v>41739</v>
      </c>
      <c r="G61" s="433">
        <f t="shared" si="7"/>
        <v>55500</v>
      </c>
    </row>
    <row r="62" spans="1:7" ht="20.100000000000001" customHeight="1" x14ac:dyDescent="0.25">
      <c r="A62" s="670"/>
      <c r="B62" s="675" t="s">
        <v>708</v>
      </c>
      <c r="C62" s="431">
        <v>3052</v>
      </c>
      <c r="D62" s="432">
        <v>45000</v>
      </c>
      <c r="E62" s="432">
        <v>86086</v>
      </c>
      <c r="F62" s="432">
        <v>86086</v>
      </c>
      <c r="G62" s="433">
        <v>86086</v>
      </c>
    </row>
    <row r="63" spans="1:7" ht="24" customHeight="1" x14ac:dyDescent="0.25">
      <c r="A63" s="670"/>
      <c r="B63" s="677" t="s">
        <v>709</v>
      </c>
      <c r="C63" s="662">
        <v>3053</v>
      </c>
      <c r="D63" s="124"/>
      <c r="E63" s="124"/>
      <c r="F63" s="124"/>
      <c r="G63" s="178"/>
    </row>
    <row r="64" spans="1:7" ht="24" customHeight="1" x14ac:dyDescent="0.25">
      <c r="A64" s="670"/>
      <c r="B64" s="677" t="s">
        <v>809</v>
      </c>
      <c r="C64" s="662">
        <v>3054</v>
      </c>
      <c r="D64" s="124"/>
      <c r="E64" s="124"/>
      <c r="F64" s="124"/>
      <c r="G64" s="178"/>
    </row>
    <row r="65" spans="2:10" ht="20.100000000000001" customHeight="1" x14ac:dyDescent="0.25">
      <c r="B65" s="678" t="s">
        <v>710</v>
      </c>
      <c r="C65" s="924">
        <v>3055</v>
      </c>
      <c r="D65" s="920">
        <f>D60-D61+D62+D63-D64</f>
        <v>36490</v>
      </c>
      <c r="E65" s="920">
        <f t="shared" ref="E65:G65" si="8">E60-E61+E62+E63-E64</f>
        <v>64000</v>
      </c>
      <c r="F65" s="920">
        <f t="shared" si="8"/>
        <v>44347</v>
      </c>
      <c r="G65" s="922">
        <f t="shared" si="8"/>
        <v>30586</v>
      </c>
      <c r="I65" s="754"/>
      <c r="J65" s="754"/>
    </row>
    <row r="66" spans="2:10" ht="13.5" customHeight="1" thickBot="1" x14ac:dyDescent="0.3">
      <c r="B66" s="679" t="s">
        <v>711</v>
      </c>
      <c r="C66" s="925"/>
      <c r="D66" s="921"/>
      <c r="E66" s="921"/>
      <c r="F66" s="921"/>
      <c r="G66" s="923"/>
    </row>
    <row r="67" spans="2:10" x14ac:dyDescent="0.25">
      <c r="B67" s="2"/>
    </row>
    <row r="68" spans="2:10" x14ac:dyDescent="0.25">
      <c r="B68" s="2"/>
    </row>
  </sheetData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ageMargins left="0.11811023622047245" right="0.31496062992125984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B1:J23"/>
  <sheetViews>
    <sheetView showGridLines="0" zoomScale="85" zoomScaleNormal="85" workbookViewId="0">
      <selection activeCell="I17" sqref="I17"/>
    </sheetView>
  </sheetViews>
  <sheetFormatPr defaultRowHeight="15" x14ac:dyDescent="0.2"/>
  <cols>
    <col min="1" max="1" width="3.85546875" style="4" customWidth="1"/>
    <col min="2" max="6" width="30.140625" style="4" customWidth="1"/>
    <col min="7" max="7" width="35.5703125" style="4" customWidth="1"/>
    <col min="8" max="8" width="18.85546875" style="4" customWidth="1"/>
    <col min="9" max="9" width="15.5703125" style="4" customWidth="1"/>
    <col min="10" max="16384" width="9.140625" style="4"/>
  </cols>
  <sheetData>
    <row r="1" spans="2:10" ht="18" x14ac:dyDescent="0.25">
      <c r="B1" s="180"/>
      <c r="C1" s="180"/>
      <c r="D1" s="180"/>
      <c r="E1" s="180"/>
      <c r="F1" s="180"/>
      <c r="G1" s="200" t="s">
        <v>357</v>
      </c>
    </row>
    <row r="2" spans="2:10" ht="15.75" x14ac:dyDescent="0.25">
      <c r="B2" s="180"/>
      <c r="C2" s="180"/>
      <c r="D2" s="180"/>
      <c r="E2" s="180"/>
      <c r="F2" s="180"/>
    </row>
    <row r="5" spans="2:10" ht="22.5" customHeight="1" x14ac:dyDescent="0.3">
      <c r="B5" s="931" t="s">
        <v>218</v>
      </c>
      <c r="C5" s="931"/>
      <c r="D5" s="931"/>
      <c r="E5" s="931"/>
      <c r="F5" s="931"/>
      <c r="G5" s="931"/>
      <c r="H5" s="180"/>
      <c r="I5" s="180"/>
    </row>
    <row r="6" spans="2:10" ht="15.75" x14ac:dyDescent="0.25">
      <c r="G6" s="56"/>
      <c r="H6" s="56"/>
      <c r="I6" s="56"/>
    </row>
    <row r="7" spans="2:10" ht="15.75" thickBot="1" x14ac:dyDescent="0.25">
      <c r="G7" s="179" t="s">
        <v>45</v>
      </c>
    </row>
    <row r="8" spans="2:10" s="181" customFormat="1" ht="18" customHeight="1" x14ac:dyDescent="0.25">
      <c r="B8" s="932" t="s">
        <v>830</v>
      </c>
      <c r="C8" s="933"/>
      <c r="D8" s="933"/>
      <c r="E8" s="933"/>
      <c r="F8" s="933"/>
      <c r="G8" s="934"/>
      <c r="J8" s="182"/>
    </row>
    <row r="9" spans="2:10" s="181" customFormat="1" ht="21.75" customHeight="1" thickBot="1" x14ac:dyDescent="0.3">
      <c r="B9" s="935"/>
      <c r="C9" s="936"/>
      <c r="D9" s="936"/>
      <c r="E9" s="936"/>
      <c r="F9" s="936"/>
      <c r="G9" s="937"/>
    </row>
    <row r="10" spans="2:10" s="181" customFormat="1" ht="60.75" customHeight="1" x14ac:dyDescent="0.25">
      <c r="B10" s="419" t="s">
        <v>219</v>
      </c>
      <c r="C10" s="423" t="s">
        <v>24</v>
      </c>
      <c r="D10" s="423" t="s">
        <v>220</v>
      </c>
      <c r="E10" s="423" t="s">
        <v>389</v>
      </c>
      <c r="F10" s="423" t="s">
        <v>221</v>
      </c>
      <c r="G10" s="424" t="s">
        <v>388</v>
      </c>
    </row>
    <row r="11" spans="2:10" s="181" customFormat="1" ht="17.25" customHeight="1" thickBot="1" x14ac:dyDescent="0.3">
      <c r="B11" s="183"/>
      <c r="C11" s="199">
        <v>1</v>
      </c>
      <c r="D11" s="199">
        <v>2</v>
      </c>
      <c r="E11" s="199">
        <v>3</v>
      </c>
      <c r="F11" s="199" t="s">
        <v>222</v>
      </c>
      <c r="G11" s="184">
        <v>5</v>
      </c>
    </row>
    <row r="12" spans="2:10" s="181" customFormat="1" ht="33" customHeight="1" x14ac:dyDescent="0.25">
      <c r="B12" s="185" t="s">
        <v>223</v>
      </c>
      <c r="C12" s="169">
        <v>0</v>
      </c>
      <c r="D12" s="169">
        <v>0</v>
      </c>
      <c r="E12" s="169">
        <v>0</v>
      </c>
      <c r="F12" s="169">
        <v>0</v>
      </c>
      <c r="G12" s="186">
        <v>0</v>
      </c>
    </row>
    <row r="13" spans="2:10" s="181" customFormat="1" ht="33" customHeight="1" x14ac:dyDescent="0.25">
      <c r="B13" s="187" t="s">
        <v>224</v>
      </c>
      <c r="C13" s="120"/>
      <c r="D13" s="120"/>
      <c r="E13" s="120"/>
      <c r="F13" s="120"/>
      <c r="G13" s="188"/>
    </row>
    <row r="14" spans="2:10" s="181" customFormat="1" ht="33" customHeight="1" thickBot="1" x14ac:dyDescent="0.3">
      <c r="B14" s="189" t="s">
        <v>21</v>
      </c>
      <c r="C14" s="122"/>
      <c r="D14" s="122"/>
      <c r="E14" s="122"/>
      <c r="F14" s="122"/>
      <c r="G14" s="190"/>
    </row>
    <row r="15" spans="2:10" s="181" customFormat="1" ht="42.75" customHeight="1" thickBot="1" x14ac:dyDescent="0.3">
      <c r="B15" s="191"/>
      <c r="C15" s="192"/>
      <c r="D15" s="2"/>
      <c r="E15" s="193"/>
      <c r="F15" s="194" t="s">
        <v>45</v>
      </c>
      <c r="G15" s="194"/>
    </row>
    <row r="16" spans="2:10" s="181" customFormat="1" ht="33" customHeight="1" x14ac:dyDescent="0.25">
      <c r="B16" s="938" t="s">
        <v>831</v>
      </c>
      <c r="C16" s="939"/>
      <c r="D16" s="939"/>
      <c r="E16" s="939"/>
      <c r="F16" s="940"/>
      <c r="G16" s="49"/>
    </row>
    <row r="17" spans="2:7" s="181" customFormat="1" ht="18.75" thickBot="1" x14ac:dyDescent="0.3">
      <c r="B17" s="420"/>
      <c r="C17" s="421" t="s">
        <v>225</v>
      </c>
      <c r="D17" s="421" t="s">
        <v>226</v>
      </c>
      <c r="E17" s="421" t="s">
        <v>227</v>
      </c>
      <c r="F17" s="422" t="s">
        <v>228</v>
      </c>
      <c r="G17" s="195"/>
    </row>
    <row r="18" spans="2:7" s="181" customFormat="1" ht="33" customHeight="1" x14ac:dyDescent="0.25">
      <c r="B18" s="185" t="s">
        <v>223</v>
      </c>
      <c r="C18" s="169">
        <v>0</v>
      </c>
      <c r="D18" s="169">
        <v>0</v>
      </c>
      <c r="E18" s="169">
        <v>0</v>
      </c>
      <c r="F18" s="172">
        <v>0</v>
      </c>
      <c r="G18" s="4"/>
    </row>
    <row r="19" spans="2:7" ht="33" customHeight="1" x14ac:dyDescent="0.2">
      <c r="B19" s="196" t="s">
        <v>224</v>
      </c>
      <c r="C19" s="120"/>
      <c r="D19" s="120"/>
      <c r="E19" s="170"/>
      <c r="F19" s="121"/>
    </row>
    <row r="20" spans="2:7" ht="33" customHeight="1" thickBot="1" x14ac:dyDescent="0.25">
      <c r="B20" s="189" t="s">
        <v>21</v>
      </c>
      <c r="C20" s="122"/>
      <c r="D20" s="197"/>
      <c r="E20" s="198"/>
      <c r="F20" s="123"/>
    </row>
    <row r="21" spans="2:7" ht="33" customHeight="1" x14ac:dyDescent="0.2">
      <c r="G21" s="179"/>
    </row>
    <row r="22" spans="2:7" ht="18.75" customHeight="1" x14ac:dyDescent="0.2">
      <c r="B22" s="930" t="s">
        <v>786</v>
      </c>
      <c r="C22" s="930"/>
      <c r="D22" s="930"/>
      <c r="E22" s="930"/>
      <c r="F22" s="930"/>
      <c r="G22" s="930"/>
    </row>
    <row r="23" spans="2:7" ht="18.75" customHeight="1" x14ac:dyDescent="0.2"/>
  </sheetData>
  <mergeCells count="4">
    <mergeCell ref="B22:G22"/>
    <mergeCell ref="B5:G5"/>
    <mergeCell ref="B8:G9"/>
    <mergeCell ref="B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59999389629810485"/>
  </sheetPr>
  <dimension ref="B1:S60"/>
  <sheetViews>
    <sheetView showGridLines="0" zoomScale="70" zoomScaleNormal="70" workbookViewId="0">
      <selection activeCell="I16" sqref="I16"/>
    </sheetView>
  </sheetViews>
  <sheetFormatPr defaultRowHeight="15" x14ac:dyDescent="0.2"/>
  <cols>
    <col min="1" max="1" width="4" style="4" customWidth="1"/>
    <col min="2" max="2" width="7.7109375" style="4" customWidth="1"/>
    <col min="3" max="3" width="73.7109375" style="4" customWidth="1"/>
    <col min="4" max="9" width="20.7109375" style="4" customWidth="1"/>
    <col min="10" max="10" width="12.28515625" style="4" customWidth="1"/>
    <col min="11" max="11" width="13.42578125" style="4" customWidth="1"/>
    <col min="12" max="12" width="11.28515625" style="4" customWidth="1"/>
    <col min="13" max="13" width="12.42578125" style="4" customWidth="1"/>
    <col min="14" max="14" width="14.42578125" style="4" customWidth="1"/>
    <col min="15" max="15" width="15.140625" style="4" customWidth="1"/>
    <col min="16" max="16" width="11.28515625" style="4" customWidth="1"/>
    <col min="17" max="17" width="13.140625" style="4" customWidth="1"/>
    <col min="18" max="18" width="13" style="4" customWidth="1"/>
    <col min="19" max="19" width="14.140625" style="4" customWidth="1"/>
    <col min="20" max="20" width="26.5703125" style="4" customWidth="1"/>
    <col min="21" max="16384" width="9.140625" style="4"/>
  </cols>
  <sheetData>
    <row r="1" spans="2:19" ht="18" x14ac:dyDescent="0.25">
      <c r="I1" s="200" t="s">
        <v>356</v>
      </c>
    </row>
    <row r="3" spans="2:19" ht="18" x14ac:dyDescent="0.25">
      <c r="B3" s="951" t="s">
        <v>44</v>
      </c>
      <c r="C3" s="951"/>
      <c r="D3" s="951"/>
      <c r="E3" s="951"/>
      <c r="F3" s="951"/>
      <c r="G3" s="951"/>
      <c r="H3" s="951"/>
      <c r="I3" s="951"/>
    </row>
    <row r="4" spans="2:19" ht="16.5" thickBot="1" x14ac:dyDescent="0.3">
      <c r="C4" s="180"/>
      <c r="D4" s="180"/>
      <c r="E4" s="180"/>
      <c r="F4" s="180"/>
      <c r="G4" s="180"/>
      <c r="H4" s="180"/>
      <c r="I4" s="179" t="s">
        <v>45</v>
      </c>
    </row>
    <row r="5" spans="2:19" ht="25.5" customHeight="1" x14ac:dyDescent="0.2">
      <c r="B5" s="956" t="s">
        <v>251</v>
      </c>
      <c r="C5" s="949" t="s">
        <v>47</v>
      </c>
      <c r="D5" s="944" t="s">
        <v>832</v>
      </c>
      <c r="E5" s="954" t="s">
        <v>833</v>
      </c>
      <c r="F5" s="952" t="s">
        <v>834</v>
      </c>
      <c r="G5" s="947" t="s">
        <v>823</v>
      </c>
      <c r="H5" s="947" t="s">
        <v>824</v>
      </c>
      <c r="I5" s="958" t="s">
        <v>829</v>
      </c>
      <c r="J5" s="943"/>
      <c r="K5" s="2"/>
      <c r="L5" s="943"/>
      <c r="M5" s="946"/>
      <c r="N5" s="943"/>
      <c r="O5" s="946"/>
      <c r="P5" s="943"/>
      <c r="Q5" s="946"/>
      <c r="R5" s="946"/>
      <c r="S5" s="946"/>
    </row>
    <row r="6" spans="2:19" ht="36.75" customHeight="1" thickBot="1" x14ac:dyDescent="0.25">
      <c r="B6" s="957"/>
      <c r="C6" s="950"/>
      <c r="D6" s="945"/>
      <c r="E6" s="955"/>
      <c r="F6" s="953"/>
      <c r="G6" s="948"/>
      <c r="H6" s="948"/>
      <c r="I6" s="959"/>
      <c r="J6" s="943"/>
      <c r="K6" s="212"/>
      <c r="L6" s="943"/>
      <c r="M6" s="943"/>
      <c r="N6" s="943"/>
      <c r="O6" s="946"/>
      <c r="P6" s="943"/>
      <c r="Q6" s="946"/>
      <c r="R6" s="946"/>
      <c r="S6" s="946"/>
    </row>
    <row r="7" spans="2:19" ht="36" customHeight="1" x14ac:dyDescent="0.2">
      <c r="B7" s="602" t="s">
        <v>80</v>
      </c>
      <c r="C7" s="603" t="s">
        <v>110</v>
      </c>
      <c r="D7" s="797">
        <v>77000000</v>
      </c>
      <c r="E7" s="798">
        <v>77000000</v>
      </c>
      <c r="F7" s="799">
        <v>21340400</v>
      </c>
      <c r="G7" s="800">
        <v>42550700</v>
      </c>
      <c r="H7" s="816">
        <v>63800000</v>
      </c>
      <c r="I7" s="801">
        <v>86012700</v>
      </c>
    </row>
    <row r="8" spans="2:19" ht="36" customHeight="1" x14ac:dyDescent="0.2">
      <c r="B8" s="202" t="s">
        <v>81</v>
      </c>
      <c r="C8" s="203" t="s">
        <v>111</v>
      </c>
      <c r="D8" s="802">
        <v>109110000</v>
      </c>
      <c r="E8" s="597">
        <v>109110000</v>
      </c>
      <c r="F8" s="204">
        <v>30400000</v>
      </c>
      <c r="G8" s="205">
        <v>60700000</v>
      </c>
      <c r="H8" s="817">
        <v>90950000</v>
      </c>
      <c r="I8" s="206">
        <v>122700000</v>
      </c>
    </row>
    <row r="9" spans="2:19" ht="36" customHeight="1" x14ac:dyDescent="0.2">
      <c r="B9" s="202" t="s">
        <v>82</v>
      </c>
      <c r="C9" s="203" t="s">
        <v>112</v>
      </c>
      <c r="D9" s="802">
        <v>127280000</v>
      </c>
      <c r="E9" s="597">
        <v>127280000</v>
      </c>
      <c r="F9" s="204">
        <v>35309601</v>
      </c>
      <c r="G9" s="205">
        <v>70503051</v>
      </c>
      <c r="H9" s="817">
        <v>105637139</v>
      </c>
      <c r="I9" s="206">
        <v>142500000</v>
      </c>
    </row>
    <row r="10" spans="2:19" ht="36" customHeight="1" x14ac:dyDescent="0.2">
      <c r="B10" s="202" t="s">
        <v>83</v>
      </c>
      <c r="C10" s="203" t="s">
        <v>113</v>
      </c>
      <c r="D10" s="802">
        <f t="shared" ref="D10" si="0">D11+D12</f>
        <v>123</v>
      </c>
      <c r="E10" s="205">
        <f>E11+E12</f>
        <v>124</v>
      </c>
      <c r="F10" s="204">
        <f>F11+F12</f>
        <v>127</v>
      </c>
      <c r="G10" s="205">
        <f>G12+G11</f>
        <v>133</v>
      </c>
      <c r="H10" s="205">
        <f>H12+H11</f>
        <v>131</v>
      </c>
      <c r="I10" s="206">
        <f t="shared" ref="I10" si="1">I12+I11</f>
        <v>138</v>
      </c>
    </row>
    <row r="11" spans="2:19" ht="36" customHeight="1" x14ac:dyDescent="0.2">
      <c r="B11" s="202" t="s">
        <v>114</v>
      </c>
      <c r="C11" s="207" t="s">
        <v>115</v>
      </c>
      <c r="D11" s="802">
        <v>121</v>
      </c>
      <c r="E11" s="205">
        <v>123</v>
      </c>
      <c r="F11" s="204">
        <v>126</v>
      </c>
      <c r="G11" s="205">
        <v>132</v>
      </c>
      <c r="H11" s="205">
        <v>130</v>
      </c>
      <c r="I11" s="206">
        <v>137</v>
      </c>
    </row>
    <row r="12" spans="2:19" ht="36" customHeight="1" x14ac:dyDescent="0.2">
      <c r="B12" s="202" t="s">
        <v>116</v>
      </c>
      <c r="C12" s="207" t="s">
        <v>117</v>
      </c>
      <c r="D12" s="802">
        <v>2</v>
      </c>
      <c r="E12" s="205">
        <v>1</v>
      </c>
      <c r="F12" s="204">
        <v>1</v>
      </c>
      <c r="G12" s="205">
        <v>1</v>
      </c>
      <c r="H12" s="205">
        <v>1</v>
      </c>
      <c r="I12" s="206">
        <v>1</v>
      </c>
    </row>
    <row r="13" spans="2:19" ht="36" customHeight="1" x14ac:dyDescent="0.2">
      <c r="B13" s="202" t="s">
        <v>72</v>
      </c>
      <c r="C13" s="208" t="s">
        <v>49</v>
      </c>
      <c r="D13" s="802">
        <v>490000</v>
      </c>
      <c r="E13" s="205">
        <v>350000</v>
      </c>
      <c r="F13" s="204">
        <v>100000</v>
      </c>
      <c r="G13" s="205">
        <v>200000</v>
      </c>
      <c r="H13" s="205">
        <v>300000</v>
      </c>
      <c r="I13" s="206">
        <v>490000</v>
      </c>
    </row>
    <row r="14" spans="2:19" ht="36" customHeight="1" x14ac:dyDescent="0.2">
      <c r="B14" s="202" t="s">
        <v>73</v>
      </c>
      <c r="C14" s="208" t="s">
        <v>217</v>
      </c>
      <c r="D14" s="802">
        <v>2</v>
      </c>
      <c r="E14" s="205">
        <v>2</v>
      </c>
      <c r="F14" s="204">
        <v>3</v>
      </c>
      <c r="G14" s="205">
        <v>3</v>
      </c>
      <c r="H14" s="205">
        <v>3</v>
      </c>
      <c r="I14" s="206">
        <v>3</v>
      </c>
    </row>
    <row r="15" spans="2:19" ht="36" customHeight="1" x14ac:dyDescent="0.2">
      <c r="B15" s="202" t="s">
        <v>74</v>
      </c>
      <c r="C15" s="208" t="s">
        <v>50</v>
      </c>
      <c r="D15" s="802"/>
      <c r="E15" s="205"/>
      <c r="F15" s="204"/>
      <c r="G15" s="205"/>
      <c r="H15" s="205"/>
      <c r="I15" s="206"/>
    </row>
    <row r="16" spans="2:19" ht="36" customHeight="1" x14ac:dyDescent="0.2">
      <c r="B16" s="202" t="s">
        <v>118</v>
      </c>
      <c r="C16" s="208" t="s">
        <v>230</v>
      </c>
      <c r="D16" s="802"/>
      <c r="E16" s="205"/>
      <c r="F16" s="204"/>
      <c r="G16" s="205"/>
      <c r="H16" s="205"/>
      <c r="I16" s="206"/>
    </row>
    <row r="17" spans="2:9" ht="36" customHeight="1" x14ac:dyDescent="0.2">
      <c r="B17" s="202" t="s">
        <v>75</v>
      </c>
      <c r="C17" s="203" t="s">
        <v>51</v>
      </c>
      <c r="D17" s="802">
        <v>13000000</v>
      </c>
      <c r="E17" s="205">
        <v>13000000</v>
      </c>
      <c r="F17" s="204">
        <v>3000000</v>
      </c>
      <c r="G17" s="205">
        <v>6500000</v>
      </c>
      <c r="H17" s="205">
        <v>12000000</v>
      </c>
      <c r="I17" s="206">
        <v>15000000</v>
      </c>
    </row>
    <row r="18" spans="2:9" ht="36" customHeight="1" x14ac:dyDescent="0.2">
      <c r="B18" s="202" t="s">
        <v>76</v>
      </c>
      <c r="C18" s="209" t="s">
        <v>216</v>
      </c>
      <c r="D18" s="802">
        <v>15</v>
      </c>
      <c r="E18" s="205">
        <v>15</v>
      </c>
      <c r="F18" s="204">
        <v>15</v>
      </c>
      <c r="G18" s="205">
        <v>15</v>
      </c>
      <c r="H18" s="205">
        <v>15</v>
      </c>
      <c r="I18" s="206">
        <v>15</v>
      </c>
    </row>
    <row r="19" spans="2:9" ht="36" customHeight="1" x14ac:dyDescent="0.2">
      <c r="B19" s="202" t="s">
        <v>77</v>
      </c>
      <c r="C19" s="203" t="s">
        <v>52</v>
      </c>
      <c r="D19" s="802"/>
      <c r="E19" s="205"/>
      <c r="F19" s="204"/>
      <c r="G19" s="205"/>
      <c r="H19" s="205"/>
      <c r="I19" s="206"/>
    </row>
    <row r="20" spans="2:9" ht="36" customHeight="1" x14ac:dyDescent="0.2">
      <c r="B20" s="202" t="s">
        <v>78</v>
      </c>
      <c r="C20" s="208" t="s">
        <v>229</v>
      </c>
      <c r="D20" s="802"/>
      <c r="E20" s="205"/>
      <c r="F20" s="204"/>
      <c r="G20" s="205"/>
      <c r="H20" s="205"/>
      <c r="I20" s="206"/>
    </row>
    <row r="21" spans="2:9" ht="36" customHeight="1" x14ac:dyDescent="0.2">
      <c r="B21" s="202" t="s">
        <v>105</v>
      </c>
      <c r="C21" s="203" t="s">
        <v>88</v>
      </c>
      <c r="D21" s="802"/>
      <c r="E21" s="205"/>
      <c r="F21" s="204"/>
      <c r="G21" s="205"/>
      <c r="H21" s="205"/>
      <c r="I21" s="206"/>
    </row>
    <row r="22" spans="2:9" ht="36" customHeight="1" x14ac:dyDescent="0.2">
      <c r="B22" s="202" t="s">
        <v>38</v>
      </c>
      <c r="C22" s="203" t="s">
        <v>232</v>
      </c>
      <c r="D22" s="802"/>
      <c r="E22" s="205"/>
      <c r="F22" s="204"/>
      <c r="G22" s="205"/>
      <c r="H22" s="205"/>
      <c r="I22" s="206"/>
    </row>
    <row r="23" spans="2:9" ht="36" customHeight="1" x14ac:dyDescent="0.2">
      <c r="B23" s="202" t="s">
        <v>106</v>
      </c>
      <c r="C23" s="203" t="s">
        <v>338</v>
      </c>
      <c r="D23" s="802">
        <v>1300000</v>
      </c>
      <c r="E23" s="205">
        <v>1300000</v>
      </c>
      <c r="F23" s="204">
        <v>360575</v>
      </c>
      <c r="G23" s="205">
        <v>732905</v>
      </c>
      <c r="H23" s="205">
        <v>1114770</v>
      </c>
      <c r="I23" s="206">
        <v>1500000</v>
      </c>
    </row>
    <row r="24" spans="2:9" ht="36" customHeight="1" x14ac:dyDescent="0.2">
      <c r="B24" s="202" t="s">
        <v>119</v>
      </c>
      <c r="C24" s="203" t="s">
        <v>337</v>
      </c>
      <c r="D24" s="802">
        <v>3</v>
      </c>
      <c r="E24" s="205"/>
      <c r="F24" s="204"/>
      <c r="G24" s="205"/>
      <c r="H24" s="205"/>
      <c r="I24" s="206"/>
    </row>
    <row r="25" spans="2:9" ht="36" customHeight="1" x14ac:dyDescent="0.2">
      <c r="B25" s="202" t="s">
        <v>120</v>
      </c>
      <c r="C25" s="203" t="s">
        <v>196</v>
      </c>
      <c r="D25" s="802"/>
      <c r="E25" s="205"/>
      <c r="F25" s="204"/>
      <c r="G25" s="205"/>
      <c r="H25" s="205"/>
      <c r="I25" s="206"/>
    </row>
    <row r="26" spans="2:9" ht="36" customHeight="1" x14ac:dyDescent="0.2">
      <c r="B26" s="202" t="s">
        <v>121</v>
      </c>
      <c r="C26" s="203" t="s">
        <v>231</v>
      </c>
      <c r="D26" s="802"/>
      <c r="E26" s="205"/>
      <c r="F26" s="204"/>
      <c r="G26" s="205"/>
      <c r="H26" s="205"/>
      <c r="I26" s="206"/>
    </row>
    <row r="27" spans="2:9" ht="36" customHeight="1" x14ac:dyDescent="0.2">
      <c r="B27" s="202" t="s">
        <v>122</v>
      </c>
      <c r="C27" s="203" t="s">
        <v>53</v>
      </c>
      <c r="D27" s="802">
        <v>11000000</v>
      </c>
      <c r="E27" s="205">
        <v>8800000</v>
      </c>
      <c r="F27" s="204">
        <v>2750000</v>
      </c>
      <c r="G27" s="205">
        <v>5500000</v>
      </c>
      <c r="H27" s="205">
        <v>8250000</v>
      </c>
      <c r="I27" s="206">
        <v>11000000</v>
      </c>
    </row>
    <row r="28" spans="2:9" ht="36" customHeight="1" x14ac:dyDescent="0.2">
      <c r="B28" s="202" t="s">
        <v>123</v>
      </c>
      <c r="C28" s="203" t="s">
        <v>41</v>
      </c>
      <c r="D28" s="802">
        <v>70000</v>
      </c>
      <c r="E28" s="205">
        <v>45000</v>
      </c>
      <c r="F28" s="204">
        <v>10000</v>
      </c>
      <c r="G28" s="205">
        <v>20000</v>
      </c>
      <c r="H28" s="205">
        <v>40000</v>
      </c>
      <c r="I28" s="206">
        <v>70000</v>
      </c>
    </row>
    <row r="29" spans="2:9" ht="36" customHeight="1" x14ac:dyDescent="0.2">
      <c r="B29" s="202" t="s">
        <v>107</v>
      </c>
      <c r="C29" s="210" t="s">
        <v>42</v>
      </c>
      <c r="D29" s="802">
        <v>55000</v>
      </c>
      <c r="E29" s="205">
        <v>40000</v>
      </c>
      <c r="F29" s="204">
        <v>10000</v>
      </c>
      <c r="G29" s="205">
        <v>20000</v>
      </c>
      <c r="H29" s="205">
        <v>30000</v>
      </c>
      <c r="I29" s="206">
        <v>55000</v>
      </c>
    </row>
    <row r="30" spans="2:9" ht="36" customHeight="1" x14ac:dyDescent="0.2">
      <c r="B30" s="202" t="s">
        <v>108</v>
      </c>
      <c r="C30" s="203" t="s">
        <v>957</v>
      </c>
      <c r="D30" s="802">
        <v>300000</v>
      </c>
      <c r="E30" s="205">
        <v>300000</v>
      </c>
      <c r="F30" s="204">
        <v>50000</v>
      </c>
      <c r="G30" s="205">
        <v>100000</v>
      </c>
      <c r="H30" s="205">
        <v>200000</v>
      </c>
      <c r="I30" s="206">
        <v>600000</v>
      </c>
    </row>
    <row r="31" spans="2:9" ht="36" customHeight="1" x14ac:dyDescent="0.2">
      <c r="B31" s="202" t="s">
        <v>195</v>
      </c>
      <c r="C31" s="203" t="s">
        <v>378</v>
      </c>
      <c r="D31" s="802">
        <v>7</v>
      </c>
      <c r="E31" s="205">
        <v>7</v>
      </c>
      <c r="F31" s="204">
        <v>2</v>
      </c>
      <c r="G31" s="205">
        <v>4</v>
      </c>
      <c r="H31" s="205">
        <v>7</v>
      </c>
      <c r="I31" s="206">
        <v>9</v>
      </c>
    </row>
    <row r="32" spans="2:9" ht="36" customHeight="1" x14ac:dyDescent="0.2">
      <c r="B32" s="202" t="s">
        <v>39</v>
      </c>
      <c r="C32" s="203" t="s">
        <v>956</v>
      </c>
      <c r="D32" s="803">
        <v>100000</v>
      </c>
      <c r="E32" s="205">
        <v>100000</v>
      </c>
      <c r="F32" s="204">
        <v>0</v>
      </c>
      <c r="G32" s="205">
        <v>0</v>
      </c>
      <c r="H32" s="205">
        <v>0</v>
      </c>
      <c r="I32" s="206">
        <v>100000</v>
      </c>
    </row>
    <row r="33" spans="2:9" ht="36" customHeight="1" x14ac:dyDescent="0.2">
      <c r="B33" s="202" t="s">
        <v>124</v>
      </c>
      <c r="C33" s="203" t="s">
        <v>392</v>
      </c>
      <c r="D33" s="802">
        <v>9</v>
      </c>
      <c r="E33" s="205">
        <v>13</v>
      </c>
      <c r="F33" s="204">
        <v>2</v>
      </c>
      <c r="G33" s="205">
        <v>3</v>
      </c>
      <c r="H33" s="205">
        <v>4</v>
      </c>
      <c r="I33" s="206">
        <v>8</v>
      </c>
    </row>
    <row r="34" spans="2:9" ht="36" customHeight="1" x14ac:dyDescent="0.2">
      <c r="B34" s="202" t="s">
        <v>125</v>
      </c>
      <c r="C34" s="203" t="s">
        <v>54</v>
      </c>
      <c r="D34" s="803"/>
      <c r="E34" s="205"/>
      <c r="F34" s="204"/>
      <c r="G34" s="205"/>
      <c r="H34" s="205"/>
      <c r="I34" s="206"/>
    </row>
    <row r="35" spans="2:9" ht="36" customHeight="1" x14ac:dyDescent="0.2">
      <c r="B35" s="202" t="s">
        <v>109</v>
      </c>
      <c r="C35" s="203" t="s">
        <v>55</v>
      </c>
      <c r="D35" s="802">
        <v>6800000</v>
      </c>
      <c r="E35" s="205">
        <v>6300000</v>
      </c>
      <c r="F35" s="204">
        <v>150000</v>
      </c>
      <c r="G35" s="205">
        <v>3500000</v>
      </c>
      <c r="H35" s="205">
        <v>3700000</v>
      </c>
      <c r="I35" s="206">
        <v>6800000</v>
      </c>
    </row>
    <row r="36" spans="2:9" ht="36" customHeight="1" x14ac:dyDescent="0.2">
      <c r="B36" s="202" t="s">
        <v>126</v>
      </c>
      <c r="C36" s="203" t="s">
        <v>56</v>
      </c>
      <c r="D36" s="802"/>
      <c r="E36" s="205"/>
      <c r="F36" s="204"/>
      <c r="G36" s="205"/>
      <c r="H36" s="205"/>
      <c r="I36" s="206"/>
    </row>
    <row r="37" spans="2:9" ht="36" customHeight="1" x14ac:dyDescent="0.2">
      <c r="B37" s="455" t="s">
        <v>379</v>
      </c>
      <c r="C37" s="454" t="s">
        <v>57</v>
      </c>
      <c r="D37" s="804">
        <v>1100000</v>
      </c>
      <c r="E37" s="205">
        <v>600000</v>
      </c>
      <c r="F37" s="204">
        <v>20000</v>
      </c>
      <c r="G37" s="205">
        <v>50000</v>
      </c>
      <c r="H37" s="205">
        <v>550000</v>
      </c>
      <c r="I37" s="453">
        <v>900000</v>
      </c>
    </row>
    <row r="38" spans="2:9" s="367" customFormat="1" ht="36" customHeight="1" thickBot="1" x14ac:dyDescent="0.25">
      <c r="B38" s="447" t="s">
        <v>776</v>
      </c>
      <c r="C38" s="448" t="s">
        <v>777</v>
      </c>
      <c r="D38" s="805">
        <v>300000</v>
      </c>
      <c r="E38" s="450">
        <v>50000</v>
      </c>
      <c r="F38" s="451">
        <v>50000</v>
      </c>
      <c r="G38" s="452">
        <v>100000</v>
      </c>
      <c r="H38" s="452">
        <v>150000</v>
      </c>
      <c r="I38" s="449">
        <v>300000</v>
      </c>
    </row>
    <row r="39" spans="2:9" x14ac:dyDescent="0.2">
      <c r="B39" s="193"/>
      <c r="C39" s="211"/>
      <c r="D39" s="211"/>
      <c r="E39" s="211"/>
      <c r="F39" s="211"/>
      <c r="G39" s="211"/>
      <c r="H39" s="211"/>
      <c r="I39" s="211"/>
    </row>
    <row r="40" spans="2:9" ht="19.5" customHeight="1" x14ac:dyDescent="0.2">
      <c r="B40" s="193"/>
      <c r="C40" s="942" t="s">
        <v>233</v>
      </c>
      <c r="D40" s="942"/>
      <c r="E40" s="211"/>
      <c r="F40" s="193"/>
      <c r="G40" s="193"/>
    </row>
    <row r="41" spans="2:9" ht="18.75" customHeight="1" x14ac:dyDescent="0.2">
      <c r="B41" s="193"/>
      <c r="C41" s="941" t="s">
        <v>401</v>
      </c>
      <c r="D41" s="941"/>
      <c r="E41" s="941"/>
      <c r="F41" s="211"/>
      <c r="G41" s="211"/>
      <c r="H41" s="211"/>
      <c r="I41" s="211"/>
    </row>
    <row r="42" spans="2:9" x14ac:dyDescent="0.2">
      <c r="B42" s="193"/>
      <c r="C42" s="211"/>
      <c r="D42" s="211"/>
      <c r="E42" s="211"/>
      <c r="F42" s="211"/>
      <c r="G42" s="211"/>
      <c r="H42" s="211"/>
      <c r="I42" s="211"/>
    </row>
    <row r="43" spans="2:9" ht="24" customHeight="1" x14ac:dyDescent="0.2"/>
    <row r="44" spans="2:9" x14ac:dyDescent="0.2">
      <c r="B44" s="193"/>
      <c r="C44" s="211"/>
    </row>
    <row r="45" spans="2:9" x14ac:dyDescent="0.2">
      <c r="B45" s="193"/>
    </row>
    <row r="46" spans="2:9" x14ac:dyDescent="0.2">
      <c r="B46" s="193"/>
      <c r="D46" s="211"/>
      <c r="E46" s="211"/>
      <c r="F46" s="211"/>
      <c r="G46" s="211"/>
      <c r="H46" s="211"/>
      <c r="I46" s="211"/>
    </row>
    <row r="47" spans="2:9" x14ac:dyDescent="0.2">
      <c r="B47" s="193"/>
      <c r="D47" s="211"/>
      <c r="E47" s="211"/>
      <c r="F47" s="211"/>
      <c r="G47" s="211"/>
      <c r="H47" s="211"/>
      <c r="I47" s="211"/>
    </row>
    <row r="48" spans="2:9" x14ac:dyDescent="0.2">
      <c r="B48" s="193"/>
      <c r="C48" s="211"/>
      <c r="D48" s="211"/>
      <c r="E48" s="211"/>
      <c r="F48" s="211"/>
      <c r="G48" s="211"/>
      <c r="H48" s="211"/>
      <c r="I48" s="211"/>
    </row>
    <row r="49" spans="2:9" x14ac:dyDescent="0.2">
      <c r="B49" s="193"/>
      <c r="C49" s="211"/>
      <c r="D49" s="211"/>
      <c r="E49" s="211"/>
      <c r="F49" s="211"/>
      <c r="G49" s="211"/>
      <c r="H49" s="211"/>
      <c r="I49" s="211"/>
    </row>
    <row r="50" spans="2:9" x14ac:dyDescent="0.2">
      <c r="B50" s="193"/>
      <c r="C50" s="211"/>
      <c r="D50" s="211"/>
      <c r="E50" s="211"/>
      <c r="F50" s="211"/>
      <c r="G50" s="211"/>
      <c r="H50" s="211"/>
      <c r="I50" s="211"/>
    </row>
    <row r="51" spans="2:9" x14ac:dyDescent="0.2">
      <c r="B51" s="193"/>
      <c r="C51" s="211"/>
      <c r="D51" s="211"/>
      <c r="E51" s="211"/>
      <c r="F51" s="211"/>
      <c r="G51" s="211"/>
      <c r="H51" s="211"/>
      <c r="I51" s="211"/>
    </row>
    <row r="52" spans="2:9" x14ac:dyDescent="0.2">
      <c r="B52" s="193"/>
      <c r="C52" s="211"/>
    </row>
    <row r="53" spans="2:9" x14ac:dyDescent="0.2">
      <c r="B53" s="193"/>
      <c r="C53" s="211"/>
    </row>
    <row r="54" spans="2:9" x14ac:dyDescent="0.2">
      <c r="B54" s="193"/>
    </row>
    <row r="55" spans="2:9" x14ac:dyDescent="0.2">
      <c r="B55" s="193"/>
      <c r="D55" s="211"/>
      <c r="E55" s="211"/>
      <c r="F55" s="211"/>
      <c r="G55" s="211"/>
      <c r="H55" s="211"/>
      <c r="I55" s="211"/>
    </row>
    <row r="56" spans="2:9" x14ac:dyDescent="0.2">
      <c r="B56" s="193"/>
      <c r="D56" s="211"/>
      <c r="E56" s="211"/>
      <c r="F56" s="211"/>
      <c r="G56" s="211"/>
      <c r="H56" s="211"/>
      <c r="I56" s="211"/>
    </row>
    <row r="57" spans="2:9" x14ac:dyDescent="0.2">
      <c r="B57" s="193"/>
      <c r="C57" s="211"/>
      <c r="D57" s="211"/>
      <c r="E57" s="211"/>
      <c r="F57" s="211"/>
      <c r="G57" s="211"/>
      <c r="H57" s="211"/>
      <c r="I57" s="211"/>
    </row>
    <row r="58" spans="2:9" x14ac:dyDescent="0.2">
      <c r="B58" s="193"/>
      <c r="C58" s="211"/>
      <c r="D58" s="211"/>
      <c r="E58" s="211"/>
      <c r="F58" s="211"/>
      <c r="G58" s="211"/>
      <c r="H58" s="211"/>
      <c r="I58" s="211"/>
    </row>
    <row r="59" spans="2:9" x14ac:dyDescent="0.2">
      <c r="B59" s="193"/>
      <c r="C59" s="211"/>
    </row>
    <row r="60" spans="2:9" x14ac:dyDescent="0.2">
      <c r="B60" s="193"/>
      <c r="C60" s="211"/>
    </row>
  </sheetData>
  <mergeCells count="20">
    <mergeCell ref="S5:S6"/>
    <mergeCell ref="H5:H6"/>
    <mergeCell ref="I5:I6"/>
    <mergeCell ref="J5:J6"/>
    <mergeCell ref="R5:R6"/>
    <mergeCell ref="B3:I3"/>
    <mergeCell ref="F5:F6"/>
    <mergeCell ref="E5:E6"/>
    <mergeCell ref="N5:N6"/>
    <mergeCell ref="B5:B6"/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</mergeCells>
  <phoneticPr fontId="3" type="noConversion"/>
  <pageMargins left="0.11811023622047245" right="0.11811023622047245" top="0.74803149606299213" bottom="0.74803149606299213" header="0.31496062992125984" footer="0.31496062992125984"/>
  <pageSetup scale="50" orientation="portrait" r:id="rId1"/>
  <colBreaks count="1" manualBreakCount="1">
    <brk id="11" max="104857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59999389629810485"/>
    <pageSetUpPr fitToPage="1"/>
  </sheetPr>
  <dimension ref="A1:K33"/>
  <sheetViews>
    <sheetView showGridLines="0" topLeftCell="A19" zoomScale="115" zoomScaleNormal="115" workbookViewId="0">
      <selection activeCell="H30" sqref="H30"/>
    </sheetView>
  </sheetViews>
  <sheetFormatPr defaultRowHeight="12.75" x14ac:dyDescent="0.2"/>
  <cols>
    <col min="1" max="1" width="1.7109375" style="6" customWidth="1"/>
    <col min="2" max="2" width="6.7109375" style="6" customWidth="1"/>
    <col min="3" max="3" width="24.85546875" style="6" customWidth="1"/>
    <col min="4" max="4" width="17.28515625" style="6" customWidth="1"/>
    <col min="5" max="5" width="15.7109375" style="6" customWidth="1"/>
    <col min="6" max="8" width="18.28515625" style="6" customWidth="1"/>
    <col min="9" max="16384" width="9.140625" style="6"/>
  </cols>
  <sheetData>
    <row r="1" spans="2:8" x14ac:dyDescent="0.2">
      <c r="H1" s="37" t="s">
        <v>765</v>
      </c>
    </row>
    <row r="2" spans="2:8" x14ac:dyDescent="0.2">
      <c r="H2" s="37"/>
    </row>
    <row r="3" spans="2:8" ht="18.75" customHeight="1" x14ac:dyDescent="0.2">
      <c r="B3" s="961" t="s">
        <v>835</v>
      </c>
      <c r="C3" s="962"/>
      <c r="D3" s="962"/>
      <c r="E3" s="962"/>
      <c r="F3" s="962"/>
      <c r="G3" s="962"/>
      <c r="H3" s="962"/>
    </row>
    <row r="4" spans="2:8" ht="3.75" customHeight="1" x14ac:dyDescent="0.2">
      <c r="B4" s="962"/>
      <c r="C4" s="962"/>
      <c r="D4" s="962"/>
      <c r="E4" s="962"/>
      <c r="F4" s="962"/>
      <c r="G4" s="962"/>
      <c r="H4" s="962"/>
    </row>
    <row r="5" spans="2:8" ht="13.5" thickBot="1" x14ac:dyDescent="0.25"/>
    <row r="6" spans="2:8" x14ac:dyDescent="0.2">
      <c r="B6" s="965" t="s">
        <v>2</v>
      </c>
      <c r="C6" s="967" t="s">
        <v>390</v>
      </c>
      <c r="D6" s="967" t="s">
        <v>198</v>
      </c>
      <c r="E6" s="967" t="s">
        <v>339</v>
      </c>
      <c r="F6" s="967" t="s">
        <v>199</v>
      </c>
      <c r="G6" s="967" t="s">
        <v>200</v>
      </c>
      <c r="H6" s="967" t="s">
        <v>201</v>
      </c>
    </row>
    <row r="7" spans="2:8" ht="31.5" customHeight="1" thickBot="1" x14ac:dyDescent="0.25">
      <c r="B7" s="966"/>
      <c r="C7" s="968"/>
      <c r="D7" s="968"/>
      <c r="E7" s="968"/>
      <c r="F7" s="968" t="s">
        <v>199</v>
      </c>
      <c r="G7" s="968" t="s">
        <v>200</v>
      </c>
      <c r="H7" s="968" t="s">
        <v>201</v>
      </c>
    </row>
    <row r="8" spans="2:8" ht="22.5" customHeight="1" x14ac:dyDescent="0.2">
      <c r="B8" s="583">
        <v>1</v>
      </c>
      <c r="C8" s="584" t="s">
        <v>886</v>
      </c>
      <c r="D8" s="584">
        <v>7</v>
      </c>
      <c r="E8" s="584">
        <v>7</v>
      </c>
      <c r="F8" s="584">
        <v>7</v>
      </c>
      <c r="G8" s="584">
        <v>7</v>
      </c>
      <c r="H8" s="584">
        <v>0</v>
      </c>
    </row>
    <row r="9" spans="2:8" ht="42.75" customHeight="1" x14ac:dyDescent="0.2">
      <c r="B9" s="585">
        <v>2</v>
      </c>
      <c r="C9" s="586" t="s">
        <v>887</v>
      </c>
      <c r="D9" s="587">
        <v>10</v>
      </c>
      <c r="E9" s="587">
        <v>17</v>
      </c>
      <c r="F9" s="587">
        <v>15</v>
      </c>
      <c r="G9" s="587">
        <v>15</v>
      </c>
      <c r="H9" s="587">
        <v>0</v>
      </c>
    </row>
    <row r="10" spans="2:8" ht="47.25" customHeight="1" x14ac:dyDescent="0.2">
      <c r="B10" s="585">
        <v>3</v>
      </c>
      <c r="C10" s="586" t="s">
        <v>888</v>
      </c>
      <c r="D10" s="587">
        <v>5</v>
      </c>
      <c r="E10" s="587">
        <v>10</v>
      </c>
      <c r="F10" s="587">
        <v>6</v>
      </c>
      <c r="G10" s="587">
        <v>6</v>
      </c>
      <c r="H10" s="587">
        <v>0</v>
      </c>
    </row>
    <row r="11" spans="2:8" ht="34.5" customHeight="1" x14ac:dyDescent="0.2">
      <c r="B11" s="585">
        <v>4</v>
      </c>
      <c r="C11" s="587" t="s">
        <v>889</v>
      </c>
      <c r="D11" s="587">
        <v>4</v>
      </c>
      <c r="E11" s="587">
        <v>4</v>
      </c>
      <c r="F11" s="587">
        <v>4</v>
      </c>
      <c r="G11" s="587">
        <v>4</v>
      </c>
      <c r="H11" s="587">
        <v>0</v>
      </c>
    </row>
    <row r="12" spans="2:8" ht="15" customHeight="1" x14ac:dyDescent="0.2">
      <c r="B12" s="585">
        <v>5</v>
      </c>
      <c r="C12" s="587" t="s">
        <v>890</v>
      </c>
      <c r="D12" s="587">
        <v>2</v>
      </c>
      <c r="E12" s="587">
        <v>2</v>
      </c>
      <c r="F12" s="587">
        <v>2</v>
      </c>
      <c r="G12" s="587">
        <v>2</v>
      </c>
      <c r="H12" s="587">
        <v>0</v>
      </c>
    </row>
    <row r="13" spans="2:8" ht="25.5" customHeight="1" x14ac:dyDescent="0.2">
      <c r="B13" s="585">
        <v>6</v>
      </c>
      <c r="C13" s="586" t="s">
        <v>891</v>
      </c>
      <c r="D13" s="587">
        <v>6</v>
      </c>
      <c r="E13" s="587">
        <v>16</v>
      </c>
      <c r="F13" s="587">
        <v>14</v>
      </c>
      <c r="G13" s="587">
        <v>14</v>
      </c>
      <c r="H13" s="587">
        <v>0</v>
      </c>
    </row>
    <row r="14" spans="2:8" ht="26.25" customHeight="1" x14ac:dyDescent="0.2">
      <c r="B14" s="585">
        <v>7</v>
      </c>
      <c r="C14" s="587" t="s">
        <v>892</v>
      </c>
      <c r="D14" s="587">
        <v>1</v>
      </c>
      <c r="E14" s="587">
        <v>1</v>
      </c>
      <c r="F14" s="587">
        <v>1</v>
      </c>
      <c r="G14" s="587">
        <v>1</v>
      </c>
      <c r="H14" s="587">
        <v>0</v>
      </c>
    </row>
    <row r="15" spans="2:8" ht="54" customHeight="1" x14ac:dyDescent="0.2">
      <c r="B15" s="585">
        <v>8</v>
      </c>
      <c r="C15" s="586" t="s">
        <v>893</v>
      </c>
      <c r="D15" s="587">
        <v>6</v>
      </c>
      <c r="E15" s="587">
        <v>10</v>
      </c>
      <c r="F15" s="587">
        <v>10</v>
      </c>
      <c r="G15" s="587">
        <v>10</v>
      </c>
      <c r="H15" s="587">
        <v>0</v>
      </c>
    </row>
    <row r="16" spans="2:8" ht="33.75" customHeight="1" x14ac:dyDescent="0.2">
      <c r="B16" s="585">
        <v>9</v>
      </c>
      <c r="C16" s="586" t="s">
        <v>894</v>
      </c>
      <c r="D16" s="587">
        <v>1</v>
      </c>
      <c r="E16" s="587">
        <v>1</v>
      </c>
      <c r="F16" s="587">
        <v>0</v>
      </c>
      <c r="G16" s="587">
        <v>0</v>
      </c>
      <c r="H16" s="587">
        <v>0</v>
      </c>
    </row>
    <row r="17" spans="1:11" ht="44.25" customHeight="1" x14ac:dyDescent="0.2">
      <c r="B17" s="585">
        <v>10</v>
      </c>
      <c r="C17" s="586" t="s">
        <v>895</v>
      </c>
      <c r="D17" s="587">
        <v>2</v>
      </c>
      <c r="E17" s="587">
        <v>8</v>
      </c>
      <c r="F17" s="587">
        <v>5</v>
      </c>
      <c r="G17" s="587">
        <v>5</v>
      </c>
      <c r="H17" s="587">
        <v>0</v>
      </c>
    </row>
    <row r="18" spans="1:11" ht="36.75" customHeight="1" x14ac:dyDescent="0.2">
      <c r="B18" s="585">
        <v>11</v>
      </c>
      <c r="C18" s="586" t="s">
        <v>896</v>
      </c>
      <c r="D18" s="587">
        <v>3</v>
      </c>
      <c r="E18" s="587">
        <v>17</v>
      </c>
      <c r="F18" s="587">
        <v>13</v>
      </c>
      <c r="G18" s="587">
        <v>13</v>
      </c>
      <c r="H18" s="587">
        <v>0</v>
      </c>
    </row>
    <row r="19" spans="1:11" ht="42" customHeight="1" x14ac:dyDescent="0.2">
      <c r="B19" s="585">
        <v>12</v>
      </c>
      <c r="C19" s="586" t="s">
        <v>897</v>
      </c>
      <c r="D19" s="587">
        <v>7</v>
      </c>
      <c r="E19" s="587">
        <v>15</v>
      </c>
      <c r="F19" s="587">
        <v>14</v>
      </c>
      <c r="G19" s="587">
        <v>13</v>
      </c>
      <c r="H19" s="587">
        <v>1</v>
      </c>
    </row>
    <row r="20" spans="1:11" ht="44.25" customHeight="1" x14ac:dyDescent="0.2">
      <c r="B20" s="585">
        <v>13</v>
      </c>
      <c r="C20" s="586" t="s">
        <v>898</v>
      </c>
      <c r="D20" s="587">
        <v>4</v>
      </c>
      <c r="E20" s="587">
        <v>5</v>
      </c>
      <c r="F20" s="587">
        <v>3</v>
      </c>
      <c r="G20" s="587">
        <v>3</v>
      </c>
      <c r="H20" s="587">
        <v>0</v>
      </c>
    </row>
    <row r="21" spans="1:11" ht="15" customHeight="1" x14ac:dyDescent="0.2">
      <c r="B21" s="585">
        <v>14</v>
      </c>
      <c r="C21" s="587" t="s">
        <v>899</v>
      </c>
      <c r="D21" s="587">
        <v>5</v>
      </c>
      <c r="E21" s="587">
        <v>16</v>
      </c>
      <c r="F21" s="587">
        <v>13</v>
      </c>
      <c r="G21" s="587">
        <v>13</v>
      </c>
      <c r="H21" s="587">
        <v>0</v>
      </c>
    </row>
    <row r="22" spans="1:11" ht="43.5" customHeight="1" x14ac:dyDescent="0.2">
      <c r="B22" s="585">
        <v>15</v>
      </c>
      <c r="C22" s="586" t="s">
        <v>900</v>
      </c>
      <c r="D22" s="587">
        <v>9</v>
      </c>
      <c r="E22" s="587">
        <v>16</v>
      </c>
      <c r="F22" s="587">
        <v>12</v>
      </c>
      <c r="G22" s="587">
        <v>12</v>
      </c>
      <c r="H22" s="587">
        <v>0</v>
      </c>
    </row>
    <row r="23" spans="1:11" ht="15" customHeight="1" x14ac:dyDescent="0.2">
      <c r="B23" s="585">
        <v>16</v>
      </c>
      <c r="C23" s="587" t="s">
        <v>901</v>
      </c>
      <c r="D23" s="587">
        <v>5</v>
      </c>
      <c r="E23" s="587">
        <v>5</v>
      </c>
      <c r="F23" s="587">
        <v>4</v>
      </c>
      <c r="G23" s="587">
        <v>4</v>
      </c>
      <c r="H23" s="587">
        <v>0</v>
      </c>
    </row>
    <row r="24" spans="1:11" ht="15" customHeight="1" x14ac:dyDescent="0.2">
      <c r="B24" s="585">
        <v>17</v>
      </c>
      <c r="C24" s="587" t="s">
        <v>902</v>
      </c>
      <c r="D24" s="587">
        <v>2</v>
      </c>
      <c r="E24" s="587">
        <v>2</v>
      </c>
      <c r="F24" s="587">
        <v>1</v>
      </c>
      <c r="G24" s="587">
        <v>1</v>
      </c>
      <c r="H24" s="587">
        <v>0</v>
      </c>
    </row>
    <row r="25" spans="1:11" ht="15" customHeight="1" x14ac:dyDescent="0.2">
      <c r="B25" s="502">
        <v>18</v>
      </c>
      <c r="C25" s="503"/>
      <c r="D25" s="503"/>
      <c r="E25" s="503"/>
      <c r="F25" s="503"/>
      <c r="G25" s="503"/>
      <c r="H25" s="503"/>
    </row>
    <row r="26" spans="1:11" ht="15" customHeight="1" x14ac:dyDescent="0.2">
      <c r="B26" s="502">
        <v>19</v>
      </c>
      <c r="C26" s="503"/>
      <c r="D26" s="503"/>
      <c r="E26" s="503"/>
      <c r="F26" s="503"/>
      <c r="G26" s="503"/>
      <c r="H26" s="503"/>
    </row>
    <row r="27" spans="1:11" ht="15" customHeight="1" x14ac:dyDescent="0.2">
      <c r="B27" s="502">
        <v>20</v>
      </c>
      <c r="C27" s="503"/>
      <c r="D27" s="503"/>
      <c r="E27" s="503"/>
      <c r="F27" s="503"/>
      <c r="G27" s="503"/>
      <c r="H27" s="503"/>
    </row>
    <row r="28" spans="1:11" ht="15" customHeight="1" x14ac:dyDescent="0.2">
      <c r="B28" s="502">
        <v>21</v>
      </c>
      <c r="C28" s="503"/>
      <c r="D28" s="503"/>
      <c r="E28" s="503"/>
      <c r="F28" s="503"/>
      <c r="G28" s="503"/>
      <c r="H28" s="503"/>
    </row>
    <row r="29" spans="1:11" ht="15" customHeight="1" thickBot="1" x14ac:dyDescent="0.25">
      <c r="B29" s="504" t="s">
        <v>340</v>
      </c>
      <c r="C29" s="505"/>
      <c r="D29" s="505"/>
      <c r="E29" s="505"/>
      <c r="F29" s="505"/>
      <c r="G29" s="505"/>
      <c r="H29" s="505"/>
    </row>
    <row r="30" spans="1:11" ht="15" customHeight="1" thickBot="1" x14ac:dyDescent="0.25">
      <c r="B30" s="963" t="s">
        <v>202</v>
      </c>
      <c r="C30" s="964"/>
      <c r="D30" s="506">
        <f>SUM(D8:D29)</f>
        <v>79</v>
      </c>
      <c r="E30" s="506">
        <f>SUM(E8:E29)</f>
        <v>152</v>
      </c>
      <c r="F30" s="506">
        <f>SUM(F8:F29)</f>
        <v>124</v>
      </c>
      <c r="G30" s="506">
        <f>SUM(G8:G29)</f>
        <v>123</v>
      </c>
      <c r="H30" s="506">
        <f>SUM(H8:H29)</f>
        <v>1</v>
      </c>
    </row>
    <row r="32" spans="1:11" x14ac:dyDescent="0.2">
      <c r="A32" s="960" t="s">
        <v>903</v>
      </c>
      <c r="B32" s="960"/>
      <c r="C32" s="960"/>
      <c r="D32" s="960"/>
      <c r="E32" s="960"/>
      <c r="F32" s="960"/>
      <c r="G32" s="960"/>
      <c r="H32" s="960"/>
      <c r="I32" s="960"/>
      <c r="J32" s="960"/>
      <c r="K32" s="588"/>
    </row>
    <row r="33" spans="1:9" x14ac:dyDescent="0.2">
      <c r="A33" s="960" t="s">
        <v>904</v>
      </c>
      <c r="B33" s="960"/>
      <c r="C33" s="960"/>
      <c r="D33" s="960"/>
      <c r="E33" s="960"/>
      <c r="F33" s="960"/>
      <c r="G33" s="960"/>
      <c r="H33" s="588"/>
      <c r="I33" s="588"/>
    </row>
  </sheetData>
  <mergeCells count="11">
    <mergeCell ref="A32:J32"/>
    <mergeCell ref="A33:G33"/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ageMargins left="0.31496062992125984" right="0.31496062992125984" top="0.74803149606299213" bottom="0.74803149606299213" header="0.31496062992125984" footer="0.31496062992125984"/>
  <pageSetup paperSize="9" scale="7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</sheetPr>
  <dimension ref="B1:M34"/>
  <sheetViews>
    <sheetView showGridLines="0" zoomScale="85" zoomScaleNormal="85" workbookViewId="0">
      <selection activeCell="E24" sqref="E24"/>
    </sheetView>
  </sheetViews>
  <sheetFormatPr defaultRowHeight="15" x14ac:dyDescent="0.2"/>
  <cols>
    <col min="1" max="1" width="3.7109375" style="4" customWidth="1"/>
    <col min="2" max="2" width="8.28515625" style="4" customWidth="1"/>
    <col min="3" max="3" width="14.85546875" style="4" customWidth="1"/>
    <col min="4" max="7" width="14.28515625" style="4" customWidth="1"/>
    <col min="8" max="8" width="7" style="4" customWidth="1"/>
    <col min="9" max="9" width="8" style="4" customWidth="1"/>
    <col min="10" max="10" width="20.140625" style="4" customWidth="1"/>
    <col min="11" max="13" width="14.28515625" style="4" customWidth="1"/>
    <col min="14" max="16384" width="9.140625" style="4"/>
  </cols>
  <sheetData>
    <row r="1" spans="2:13" ht="15.75" x14ac:dyDescent="0.25">
      <c r="L1" s="41" t="s">
        <v>355</v>
      </c>
    </row>
    <row r="4" spans="2:13" ht="20.25" customHeight="1" x14ac:dyDescent="0.2">
      <c r="B4" s="982" t="s">
        <v>0</v>
      </c>
      <c r="C4" s="982"/>
      <c r="D4" s="982"/>
      <c r="E4" s="982"/>
      <c r="F4" s="982"/>
      <c r="G4" s="982"/>
      <c r="H4" s="214"/>
      <c r="I4" s="982" t="s">
        <v>1</v>
      </c>
      <c r="J4" s="982"/>
      <c r="K4" s="982"/>
      <c r="L4" s="982"/>
      <c r="M4" s="214"/>
    </row>
    <row r="5" spans="2:13" ht="11.25" customHeight="1" thickBot="1" x14ac:dyDescent="0.25">
      <c r="B5" s="213"/>
      <c r="C5" s="213"/>
      <c r="D5" s="213"/>
      <c r="E5" s="213"/>
      <c r="F5" s="213"/>
      <c r="G5" s="213"/>
      <c r="H5" s="214"/>
      <c r="I5" s="215"/>
      <c r="J5" s="215"/>
      <c r="K5" s="215"/>
      <c r="L5" s="215"/>
      <c r="M5" s="214"/>
    </row>
    <row r="6" spans="2:13" ht="34.5" customHeight="1" thickBot="1" x14ac:dyDescent="0.25">
      <c r="B6" s="971" t="s">
        <v>2</v>
      </c>
      <c r="C6" s="975" t="s">
        <v>60</v>
      </c>
      <c r="D6" s="979" t="s">
        <v>347</v>
      </c>
      <c r="E6" s="979"/>
      <c r="F6" s="980" t="s">
        <v>766</v>
      </c>
      <c r="G6" s="981"/>
      <c r="H6" s="216"/>
      <c r="I6" s="971" t="s">
        <v>2</v>
      </c>
      <c r="J6" s="975" t="s">
        <v>60</v>
      </c>
      <c r="K6" s="975" t="s">
        <v>768</v>
      </c>
      <c r="L6" s="977" t="s">
        <v>837</v>
      </c>
      <c r="M6" s="193"/>
    </row>
    <row r="7" spans="2:13" ht="40.5" customHeight="1" thickBot="1" x14ac:dyDescent="0.25">
      <c r="B7" s="972"/>
      <c r="C7" s="976"/>
      <c r="D7" s="246" t="s">
        <v>767</v>
      </c>
      <c r="E7" s="247" t="s">
        <v>836</v>
      </c>
      <c r="F7" s="248" t="s">
        <v>767</v>
      </c>
      <c r="G7" s="247" t="s">
        <v>836</v>
      </c>
      <c r="H7" s="216"/>
      <c r="I7" s="972"/>
      <c r="J7" s="976"/>
      <c r="K7" s="976"/>
      <c r="L7" s="978"/>
      <c r="M7" s="193"/>
    </row>
    <row r="8" spans="2:13" ht="30" customHeight="1" x14ac:dyDescent="0.2">
      <c r="B8" s="217">
        <v>1</v>
      </c>
      <c r="C8" s="218" t="s">
        <v>3</v>
      </c>
      <c r="D8" s="219">
        <v>12</v>
      </c>
      <c r="E8" s="172">
        <v>14</v>
      </c>
      <c r="F8" s="220">
        <v>3</v>
      </c>
      <c r="G8" s="221">
        <v>3</v>
      </c>
      <c r="H8" s="216"/>
      <c r="I8" s="222">
        <v>1</v>
      </c>
      <c r="J8" s="223" t="s">
        <v>4</v>
      </c>
      <c r="K8" s="219">
        <v>18</v>
      </c>
      <c r="L8" s="172">
        <v>26</v>
      </c>
      <c r="M8" s="193"/>
    </row>
    <row r="9" spans="2:13" ht="30" customHeight="1" x14ac:dyDescent="0.2">
      <c r="B9" s="224">
        <v>2</v>
      </c>
      <c r="C9" s="225" t="s">
        <v>6</v>
      </c>
      <c r="D9" s="168">
        <v>11</v>
      </c>
      <c r="E9" s="121">
        <v>11</v>
      </c>
      <c r="F9" s="226"/>
      <c r="G9" s="227"/>
      <c r="H9" s="193"/>
      <c r="I9" s="224">
        <v>2</v>
      </c>
      <c r="J9" s="225" t="s">
        <v>248</v>
      </c>
      <c r="K9" s="168">
        <v>27</v>
      </c>
      <c r="L9" s="121">
        <v>37</v>
      </c>
      <c r="M9" s="193"/>
    </row>
    <row r="10" spans="2:13" ht="30" customHeight="1" x14ac:dyDescent="0.2">
      <c r="B10" s="224">
        <v>3</v>
      </c>
      <c r="C10" s="225" t="s">
        <v>8</v>
      </c>
      <c r="D10" s="168">
        <v>1</v>
      </c>
      <c r="E10" s="121">
        <v>4</v>
      </c>
      <c r="F10" s="228"/>
      <c r="G10" s="121"/>
      <c r="H10" s="193"/>
      <c r="I10" s="224">
        <v>3</v>
      </c>
      <c r="J10" s="225" t="s">
        <v>9</v>
      </c>
      <c r="K10" s="168">
        <v>44</v>
      </c>
      <c r="L10" s="121">
        <v>51</v>
      </c>
      <c r="M10" s="193"/>
    </row>
    <row r="11" spans="2:13" ht="30" customHeight="1" x14ac:dyDescent="0.2">
      <c r="B11" s="224">
        <v>4</v>
      </c>
      <c r="C11" s="225" t="s">
        <v>11</v>
      </c>
      <c r="D11" s="168">
        <v>39</v>
      </c>
      <c r="E11" s="121">
        <v>49</v>
      </c>
      <c r="F11" s="226"/>
      <c r="G11" s="172"/>
      <c r="H11" s="193"/>
      <c r="I11" s="224">
        <v>4</v>
      </c>
      <c r="J11" s="225" t="s">
        <v>12</v>
      </c>
      <c r="K11" s="168">
        <v>27</v>
      </c>
      <c r="L11" s="121">
        <v>29</v>
      </c>
      <c r="M11" s="193"/>
    </row>
    <row r="12" spans="2:13" ht="30" customHeight="1" thickBot="1" x14ac:dyDescent="0.25">
      <c r="B12" s="224">
        <v>5</v>
      </c>
      <c r="C12" s="225" t="s">
        <v>14</v>
      </c>
      <c r="D12" s="168">
        <v>31</v>
      </c>
      <c r="E12" s="121">
        <v>41</v>
      </c>
      <c r="F12" s="229"/>
      <c r="G12" s="230"/>
      <c r="H12" s="193"/>
      <c r="I12" s="231">
        <v>5</v>
      </c>
      <c r="J12" s="232" t="s">
        <v>341</v>
      </c>
      <c r="K12" s="233">
        <v>8</v>
      </c>
      <c r="L12" s="171">
        <v>9</v>
      </c>
      <c r="M12" s="193"/>
    </row>
    <row r="13" spans="2:13" ht="30" customHeight="1" x14ac:dyDescent="0.2">
      <c r="B13" s="224">
        <v>6</v>
      </c>
      <c r="C13" s="225" t="s">
        <v>16</v>
      </c>
      <c r="D13" s="168">
        <v>9</v>
      </c>
      <c r="E13" s="121">
        <v>9</v>
      </c>
      <c r="F13" s="229"/>
      <c r="G13" s="230"/>
      <c r="H13" s="193"/>
      <c r="I13" s="983" t="s">
        <v>21</v>
      </c>
      <c r="J13" s="984"/>
      <c r="K13" s="253">
        <f>SUM(K8:K12)</f>
        <v>124</v>
      </c>
      <c r="L13" s="254">
        <f>SUM(L8:L12)</f>
        <v>152</v>
      </c>
      <c r="M13" s="193"/>
    </row>
    <row r="14" spans="2:13" ht="30" customHeight="1" thickBot="1" x14ac:dyDescent="0.25">
      <c r="B14" s="234">
        <v>7</v>
      </c>
      <c r="C14" s="232" t="s">
        <v>18</v>
      </c>
      <c r="D14" s="197">
        <v>21</v>
      </c>
      <c r="E14" s="123">
        <v>24</v>
      </c>
      <c r="F14" s="235"/>
      <c r="G14" s="236"/>
      <c r="H14" s="193"/>
      <c r="I14" s="985" t="s">
        <v>19</v>
      </c>
      <c r="J14" s="986"/>
      <c r="K14" s="255">
        <v>43.06</v>
      </c>
      <c r="L14" s="256">
        <v>41.94</v>
      </c>
      <c r="M14" s="193"/>
    </row>
    <row r="15" spans="2:13" ht="30" customHeight="1" thickBot="1" x14ac:dyDescent="0.25">
      <c r="B15" s="969" t="s">
        <v>21</v>
      </c>
      <c r="C15" s="970"/>
      <c r="D15" s="249">
        <f>SUM(D8:D14)</f>
        <v>124</v>
      </c>
      <c r="E15" s="250">
        <f>SUM(E8:E14)</f>
        <v>152</v>
      </c>
      <c r="F15" s="251">
        <f>SUM(F8:F14)</f>
        <v>3</v>
      </c>
      <c r="G15" s="252">
        <f>SUM(G8:G14)</f>
        <v>3</v>
      </c>
      <c r="H15" s="193"/>
      <c r="I15" s="237"/>
      <c r="J15" s="24"/>
      <c r="K15" s="193"/>
      <c r="L15" s="193"/>
      <c r="M15" s="193"/>
    </row>
    <row r="16" spans="2:13" ht="21.75" customHeight="1" x14ac:dyDescent="0.2">
      <c r="B16" s="237"/>
      <c r="C16" s="24"/>
      <c r="D16" s="193"/>
      <c r="E16" s="193"/>
      <c r="F16" s="193"/>
      <c r="G16" s="193"/>
      <c r="H16" s="193"/>
      <c r="I16" s="193"/>
      <c r="J16" s="24"/>
      <c r="K16" s="193"/>
      <c r="L16" s="193"/>
      <c r="M16" s="193"/>
    </row>
    <row r="17" spans="2:13" x14ac:dyDescent="0.2">
      <c r="C17" s="238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2:13" ht="18.75" customHeight="1" x14ac:dyDescent="0.25">
      <c r="B18" s="987" t="s">
        <v>194</v>
      </c>
      <c r="C18" s="987"/>
      <c r="D18" s="987"/>
      <c r="E18" s="987"/>
      <c r="F18" s="987"/>
      <c r="G18" s="987"/>
      <c r="H18" s="193"/>
      <c r="I18" s="982" t="s">
        <v>234</v>
      </c>
      <c r="J18" s="982"/>
      <c r="K18" s="982"/>
      <c r="L18" s="982"/>
      <c r="M18" s="193"/>
    </row>
    <row r="19" spans="2:13" ht="18.75" customHeight="1" thickBot="1" x14ac:dyDescent="0.3">
      <c r="F19" s="239"/>
      <c r="G19" s="239"/>
    </row>
    <row r="20" spans="2:13" ht="31.5" customHeight="1" thickBot="1" x14ac:dyDescent="0.3">
      <c r="B20" s="971" t="s">
        <v>2</v>
      </c>
      <c r="C20" s="975" t="s">
        <v>60</v>
      </c>
      <c r="D20" s="979" t="s">
        <v>347</v>
      </c>
      <c r="E20" s="979"/>
      <c r="F20" s="980" t="s">
        <v>766</v>
      </c>
      <c r="G20" s="981"/>
      <c r="I20" s="971" t="s">
        <v>2</v>
      </c>
      <c r="J20" s="973" t="s">
        <v>60</v>
      </c>
      <c r="K20" s="975" t="s">
        <v>768</v>
      </c>
      <c r="L20" s="977" t="s">
        <v>837</v>
      </c>
      <c r="M20" s="240"/>
    </row>
    <row r="21" spans="2:13" ht="34.5" customHeight="1" thickBot="1" x14ac:dyDescent="0.25">
      <c r="B21" s="972"/>
      <c r="C21" s="976"/>
      <c r="D21" s="246" t="s">
        <v>767</v>
      </c>
      <c r="E21" s="247" t="s">
        <v>836</v>
      </c>
      <c r="F21" s="257" t="s">
        <v>767</v>
      </c>
      <c r="G21" s="258" t="s">
        <v>836</v>
      </c>
      <c r="I21" s="972"/>
      <c r="J21" s="974"/>
      <c r="K21" s="976"/>
      <c r="L21" s="978"/>
    </row>
    <row r="22" spans="2:13" ht="30" customHeight="1" x14ac:dyDescent="0.2">
      <c r="B22" s="241">
        <v>1</v>
      </c>
      <c r="C22" s="223" t="s">
        <v>249</v>
      </c>
      <c r="D22" s="219">
        <v>98</v>
      </c>
      <c r="E22" s="172">
        <v>117</v>
      </c>
      <c r="F22" s="220">
        <v>1</v>
      </c>
      <c r="G22" s="242"/>
      <c r="I22" s="241">
        <v>1</v>
      </c>
      <c r="J22" s="243" t="s">
        <v>5</v>
      </c>
      <c r="K22" s="169">
        <v>12</v>
      </c>
      <c r="L22" s="172">
        <v>21</v>
      </c>
    </row>
    <row r="23" spans="2:13" ht="30" customHeight="1" thickBot="1" x14ac:dyDescent="0.25">
      <c r="B23" s="234">
        <v>2</v>
      </c>
      <c r="C23" s="232" t="s">
        <v>250</v>
      </c>
      <c r="D23" s="197">
        <v>26</v>
      </c>
      <c r="E23" s="123">
        <v>35</v>
      </c>
      <c r="F23" s="244">
        <v>2</v>
      </c>
      <c r="G23" s="245"/>
      <c r="I23" s="224">
        <v>2</v>
      </c>
      <c r="J23" s="225" t="s">
        <v>7</v>
      </c>
      <c r="K23" s="120">
        <v>16</v>
      </c>
      <c r="L23" s="121">
        <v>19</v>
      </c>
    </row>
    <row r="24" spans="2:13" ht="30" customHeight="1" thickBot="1" x14ac:dyDescent="0.25">
      <c r="B24" s="969" t="s">
        <v>21</v>
      </c>
      <c r="C24" s="970"/>
      <c r="D24" s="249">
        <f>SUM(D22:D23)</f>
        <v>124</v>
      </c>
      <c r="E24" s="250">
        <f>SUM(E22:E23)</f>
        <v>152</v>
      </c>
      <c r="F24" s="251">
        <f>SUM(F22:F23)</f>
        <v>3</v>
      </c>
      <c r="G24" s="252"/>
      <c r="I24" s="224">
        <v>3</v>
      </c>
      <c r="J24" s="225" t="s">
        <v>10</v>
      </c>
      <c r="K24" s="120">
        <v>11</v>
      </c>
      <c r="L24" s="121">
        <v>14</v>
      </c>
    </row>
    <row r="25" spans="2:13" ht="30" customHeight="1" x14ac:dyDescent="0.2">
      <c r="B25" s="237"/>
      <c r="I25" s="224">
        <v>4</v>
      </c>
      <c r="J25" s="225" t="s">
        <v>13</v>
      </c>
      <c r="K25" s="120">
        <v>11</v>
      </c>
      <c r="L25" s="121">
        <v>21</v>
      </c>
    </row>
    <row r="26" spans="2:13" ht="30" customHeight="1" x14ac:dyDescent="0.2">
      <c r="I26" s="224">
        <v>5</v>
      </c>
      <c r="J26" s="225" t="s">
        <v>15</v>
      </c>
      <c r="K26" s="120">
        <v>19</v>
      </c>
      <c r="L26" s="121">
        <v>20</v>
      </c>
    </row>
    <row r="27" spans="2:13" ht="30" customHeight="1" x14ac:dyDescent="0.2">
      <c r="I27" s="224">
        <v>6</v>
      </c>
      <c r="J27" s="225" t="s">
        <v>17</v>
      </c>
      <c r="K27" s="120">
        <v>26</v>
      </c>
      <c r="L27" s="121">
        <v>27</v>
      </c>
    </row>
    <row r="28" spans="2:13" ht="30" customHeight="1" x14ac:dyDescent="0.2">
      <c r="I28" s="224">
        <v>7</v>
      </c>
      <c r="J28" s="225" t="s">
        <v>20</v>
      </c>
      <c r="K28" s="120">
        <v>17</v>
      </c>
      <c r="L28" s="121">
        <v>18</v>
      </c>
    </row>
    <row r="29" spans="2:13" ht="30" customHeight="1" thickBot="1" x14ac:dyDescent="0.25">
      <c r="I29" s="234">
        <v>8</v>
      </c>
      <c r="J29" s="232" t="s">
        <v>22</v>
      </c>
      <c r="K29" s="122">
        <v>12</v>
      </c>
      <c r="L29" s="123">
        <v>12</v>
      </c>
    </row>
    <row r="30" spans="2:13" ht="30" customHeight="1" thickBot="1" x14ac:dyDescent="0.25">
      <c r="I30" s="259"/>
      <c r="J30" s="260" t="s">
        <v>21</v>
      </c>
      <c r="K30" s="261">
        <f>SUM(K22:K29)</f>
        <v>124</v>
      </c>
      <c r="L30" s="250">
        <f>SUM(L22:L29)</f>
        <v>152</v>
      </c>
    </row>
    <row r="31" spans="2:13" ht="30" customHeight="1" x14ac:dyDescent="0.2">
      <c r="I31" s="237"/>
    </row>
    <row r="32" spans="2:13" ht="26.25" customHeight="1" x14ac:dyDescent="0.2">
      <c r="I32" s="237"/>
    </row>
    <row r="33" spans="9:9" ht="16.5" customHeight="1" x14ac:dyDescent="0.2"/>
    <row r="34" spans="9:9" x14ac:dyDescent="0.2">
      <c r="I34" s="237"/>
    </row>
  </sheetData>
  <mergeCells count="24"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6:I7"/>
    <mergeCell ref="J6:J7"/>
    <mergeCell ref="K6:K7"/>
    <mergeCell ref="L6:L7"/>
    <mergeCell ref="F6:G6"/>
    <mergeCell ref="B18:G18"/>
    <mergeCell ref="B24:C24"/>
    <mergeCell ref="I20:I21"/>
    <mergeCell ref="J20:J21"/>
    <mergeCell ref="K20:K21"/>
    <mergeCell ref="L20:L21"/>
    <mergeCell ref="B20:B21"/>
    <mergeCell ref="C20:C21"/>
    <mergeCell ref="D20:E20"/>
    <mergeCell ref="F20:G20"/>
  </mergeCells>
  <pageMargins left="0.11811023622047245" right="0.19685039370078741" top="0.74803149606299213" bottom="0.74803149606299213" header="0.31496062992125984" footer="0.31496062992125984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59999389629810485"/>
  </sheetPr>
  <dimension ref="B1:O31"/>
  <sheetViews>
    <sheetView showGridLines="0" topLeftCell="A4" zoomScale="75" zoomScaleNormal="75" zoomScaleSheetLayoutView="70" workbookViewId="0">
      <selection activeCell="H30" sqref="H30"/>
    </sheetView>
  </sheetViews>
  <sheetFormatPr defaultRowHeight="14.25" x14ac:dyDescent="0.2"/>
  <cols>
    <col min="1" max="1" width="9.85546875" style="262" customWidth="1"/>
    <col min="2" max="2" width="9.140625" style="262"/>
    <col min="3" max="3" width="61.140625" style="262" customWidth="1"/>
    <col min="4" max="4" width="25.7109375" style="262" customWidth="1"/>
    <col min="5" max="5" width="2.28515625" style="262" customWidth="1"/>
    <col min="6" max="6" width="9.140625" style="262"/>
    <col min="7" max="7" width="69" style="262" customWidth="1"/>
    <col min="8" max="8" width="25.7109375" style="262" customWidth="1"/>
    <col min="9" max="16384" width="9.140625" style="262"/>
  </cols>
  <sheetData>
    <row r="1" spans="2:15" ht="15.75" x14ac:dyDescent="0.25">
      <c r="H1" s="41" t="s">
        <v>884</v>
      </c>
    </row>
    <row r="2" spans="2:15" x14ac:dyDescent="0.2">
      <c r="H2" s="263"/>
    </row>
    <row r="4" spans="2:15" ht="18" x14ac:dyDescent="0.25">
      <c r="B4" s="951" t="s">
        <v>59</v>
      </c>
      <c r="C4" s="951"/>
      <c r="D4" s="951"/>
      <c r="E4" s="951"/>
      <c r="F4" s="951"/>
      <c r="G4" s="951"/>
      <c r="H4" s="951"/>
    </row>
    <row r="5" spans="2:15" ht="15.75" thickBot="1" x14ac:dyDescent="0.3">
      <c r="B5" s="264"/>
      <c r="C5" s="264"/>
      <c r="D5" s="264"/>
      <c r="E5" s="264"/>
    </row>
    <row r="6" spans="2:15" ht="21" customHeight="1" x14ac:dyDescent="0.2">
      <c r="B6" s="956" t="s">
        <v>46</v>
      </c>
      <c r="C6" s="989" t="s">
        <v>58</v>
      </c>
      <c r="D6" s="949" t="s">
        <v>48</v>
      </c>
      <c r="E6" s="994"/>
      <c r="F6" s="956" t="s">
        <v>46</v>
      </c>
      <c r="G6" s="989" t="s">
        <v>58</v>
      </c>
      <c r="H6" s="949" t="s">
        <v>48</v>
      </c>
    </row>
    <row r="7" spans="2:15" ht="25.5" customHeight="1" thickBot="1" x14ac:dyDescent="0.25">
      <c r="B7" s="957"/>
      <c r="C7" s="990"/>
      <c r="D7" s="950"/>
      <c r="E7" s="995"/>
      <c r="F7" s="957"/>
      <c r="G7" s="990"/>
      <c r="H7" s="950"/>
      <c r="I7" s="988"/>
      <c r="J7" s="991"/>
      <c r="K7" s="988"/>
      <c r="L7" s="991"/>
      <c r="M7" s="988"/>
      <c r="N7" s="988"/>
      <c r="O7" s="988"/>
    </row>
    <row r="8" spans="2:15" ht="30" customHeight="1" thickBot="1" x14ac:dyDescent="0.25">
      <c r="B8" s="300"/>
      <c r="C8" s="301" t="s">
        <v>770</v>
      </c>
      <c r="D8" s="302">
        <v>124</v>
      </c>
      <c r="E8" s="265"/>
      <c r="F8" s="298"/>
      <c r="G8" s="296" t="s">
        <v>843</v>
      </c>
      <c r="H8" s="297">
        <v>133</v>
      </c>
      <c r="I8" s="988"/>
      <c r="J8" s="991"/>
      <c r="K8" s="988"/>
      <c r="L8" s="991"/>
      <c r="M8" s="988"/>
      <c r="N8" s="988"/>
      <c r="O8" s="988"/>
    </row>
    <row r="9" spans="2:15" s="271" customFormat="1" ht="30" customHeight="1" x14ac:dyDescent="0.2">
      <c r="B9" s="266"/>
      <c r="C9" s="267" t="s">
        <v>838</v>
      </c>
      <c r="D9" s="268"/>
      <c r="E9" s="269"/>
      <c r="F9" s="270"/>
      <c r="G9" s="267" t="s">
        <v>844</v>
      </c>
      <c r="H9" s="201"/>
      <c r="I9" s="991"/>
      <c r="J9" s="991"/>
      <c r="K9" s="988"/>
      <c r="L9" s="991"/>
      <c r="M9" s="988"/>
      <c r="N9" s="988"/>
      <c r="O9" s="988"/>
    </row>
    <row r="10" spans="2:15" ht="30" customHeight="1" x14ac:dyDescent="0.2">
      <c r="B10" s="272" t="s">
        <v>63</v>
      </c>
      <c r="C10" s="589" t="s">
        <v>905</v>
      </c>
      <c r="D10" s="273">
        <v>2</v>
      </c>
      <c r="E10" s="274"/>
      <c r="F10" s="275" t="s">
        <v>63</v>
      </c>
      <c r="G10" s="589" t="s">
        <v>905</v>
      </c>
      <c r="H10" s="206">
        <v>3</v>
      </c>
    </row>
    <row r="11" spans="2:15" ht="30" customHeight="1" x14ac:dyDescent="0.2">
      <c r="B11" s="272" t="s">
        <v>66</v>
      </c>
      <c r="C11" s="276"/>
      <c r="D11" s="273"/>
      <c r="E11" s="274"/>
      <c r="F11" s="275" t="s">
        <v>66</v>
      </c>
      <c r="G11" s="276"/>
      <c r="H11" s="206"/>
    </row>
    <row r="12" spans="2:15" ht="30" customHeight="1" x14ac:dyDescent="0.2">
      <c r="B12" s="272" t="s">
        <v>67</v>
      </c>
      <c r="C12" s="276"/>
      <c r="D12" s="273"/>
      <c r="E12" s="274"/>
      <c r="F12" s="275" t="s">
        <v>67</v>
      </c>
      <c r="G12" s="276"/>
      <c r="H12" s="206"/>
    </row>
    <row r="13" spans="2:15" ht="30" customHeight="1" x14ac:dyDescent="0.2">
      <c r="B13" s="272" t="s">
        <v>71</v>
      </c>
      <c r="C13" s="276"/>
      <c r="D13" s="273"/>
      <c r="E13" s="274"/>
      <c r="F13" s="275" t="s">
        <v>71</v>
      </c>
      <c r="G13" s="276"/>
      <c r="H13" s="206"/>
    </row>
    <row r="14" spans="2:15" s="281" customFormat="1" ht="30" customHeight="1" x14ac:dyDescent="0.2">
      <c r="B14" s="277"/>
      <c r="C14" s="278" t="s">
        <v>839</v>
      </c>
      <c r="D14" s="273"/>
      <c r="E14" s="279"/>
      <c r="F14" s="280"/>
      <c r="G14" s="278" t="s">
        <v>845</v>
      </c>
      <c r="H14" s="206"/>
    </row>
    <row r="15" spans="2:15" ht="30" customHeight="1" x14ac:dyDescent="0.2">
      <c r="B15" s="272" t="s">
        <v>63</v>
      </c>
      <c r="C15" s="589" t="s">
        <v>906</v>
      </c>
      <c r="D15" s="273">
        <v>5</v>
      </c>
      <c r="E15" s="274"/>
      <c r="F15" s="275" t="s">
        <v>63</v>
      </c>
      <c r="G15" s="589" t="s">
        <v>906</v>
      </c>
      <c r="H15" s="206">
        <v>3</v>
      </c>
    </row>
    <row r="16" spans="2:15" ht="30" customHeight="1" thickBot="1" x14ac:dyDescent="0.25">
      <c r="B16" s="282" t="s">
        <v>66</v>
      </c>
      <c r="C16" s="283"/>
      <c r="D16" s="284"/>
      <c r="E16" s="274"/>
      <c r="F16" s="285" t="s">
        <v>66</v>
      </c>
      <c r="G16" s="283"/>
      <c r="H16" s="286"/>
    </row>
    <row r="17" spans="2:8" ht="30" customHeight="1" thickBot="1" x14ac:dyDescent="0.25">
      <c r="B17" s="295"/>
      <c r="C17" s="296" t="s">
        <v>840</v>
      </c>
      <c r="D17" s="297">
        <f>D8-D10+D15</f>
        <v>127</v>
      </c>
      <c r="E17" s="992"/>
      <c r="F17" s="299"/>
      <c r="G17" s="296" t="s">
        <v>769</v>
      </c>
      <c r="H17" s="297">
        <f>H8-H10+H15</f>
        <v>133</v>
      </c>
    </row>
    <row r="18" spans="2:8" ht="15.75" thickBot="1" x14ac:dyDescent="0.25">
      <c r="B18" s="287"/>
      <c r="C18" s="288"/>
      <c r="D18" s="289"/>
      <c r="E18" s="993"/>
      <c r="F18" s="289"/>
      <c r="G18" s="289"/>
      <c r="H18" s="290"/>
    </row>
    <row r="19" spans="2:8" x14ac:dyDescent="0.2">
      <c r="B19" s="956" t="s">
        <v>46</v>
      </c>
      <c r="C19" s="989" t="s">
        <v>58</v>
      </c>
      <c r="D19" s="949" t="s">
        <v>48</v>
      </c>
      <c r="E19" s="992"/>
      <c r="F19" s="956" t="s">
        <v>46</v>
      </c>
      <c r="G19" s="989" t="s">
        <v>58</v>
      </c>
      <c r="H19" s="949" t="s">
        <v>48</v>
      </c>
    </row>
    <row r="20" spans="2:8" ht="15" thickBot="1" x14ac:dyDescent="0.25">
      <c r="B20" s="957"/>
      <c r="C20" s="990"/>
      <c r="D20" s="950"/>
      <c r="E20" s="992"/>
      <c r="F20" s="957"/>
      <c r="G20" s="990"/>
      <c r="H20" s="950"/>
    </row>
    <row r="21" spans="2:8" ht="30" customHeight="1" thickBot="1" x14ac:dyDescent="0.25">
      <c r="B21" s="298"/>
      <c r="C21" s="296" t="s">
        <v>840</v>
      </c>
      <c r="D21" s="297">
        <v>127</v>
      </c>
      <c r="E21" s="265"/>
      <c r="F21" s="298"/>
      <c r="G21" s="296" t="s">
        <v>769</v>
      </c>
      <c r="H21" s="297">
        <v>133</v>
      </c>
    </row>
    <row r="22" spans="2:8" ht="30" customHeight="1" x14ac:dyDescent="0.2">
      <c r="B22" s="266"/>
      <c r="C22" s="267" t="s">
        <v>841</v>
      </c>
      <c r="D22" s="268"/>
      <c r="E22" s="274"/>
      <c r="F22" s="270"/>
      <c r="G22" s="267" t="s">
        <v>846</v>
      </c>
      <c r="H22" s="201"/>
    </row>
    <row r="23" spans="2:8" ht="30" customHeight="1" x14ac:dyDescent="0.2">
      <c r="B23" s="272" t="s">
        <v>63</v>
      </c>
      <c r="C23" s="589" t="s">
        <v>905</v>
      </c>
      <c r="D23" s="273">
        <v>2</v>
      </c>
      <c r="E23" s="274"/>
      <c r="F23" s="275" t="s">
        <v>63</v>
      </c>
      <c r="G23" s="589" t="s">
        <v>905</v>
      </c>
      <c r="H23" s="206">
        <v>2</v>
      </c>
    </row>
    <row r="24" spans="2:8" ht="30" customHeight="1" x14ac:dyDescent="0.2">
      <c r="B24" s="272" t="s">
        <v>66</v>
      </c>
      <c r="C24" s="276"/>
      <c r="D24" s="273"/>
      <c r="E24" s="274"/>
      <c r="F24" s="275" t="s">
        <v>66</v>
      </c>
      <c r="G24" s="276"/>
      <c r="H24" s="206"/>
    </row>
    <row r="25" spans="2:8" ht="30" customHeight="1" x14ac:dyDescent="0.2">
      <c r="B25" s="272" t="s">
        <v>67</v>
      </c>
      <c r="C25" s="276"/>
      <c r="D25" s="273"/>
      <c r="E25" s="274"/>
      <c r="F25" s="275" t="s">
        <v>67</v>
      </c>
      <c r="G25" s="276"/>
      <c r="H25" s="206"/>
    </row>
    <row r="26" spans="2:8" ht="30" customHeight="1" x14ac:dyDescent="0.2">
      <c r="B26" s="272" t="s">
        <v>71</v>
      </c>
      <c r="C26" s="276"/>
      <c r="D26" s="273"/>
      <c r="E26" s="274"/>
      <c r="F26" s="275" t="s">
        <v>71</v>
      </c>
      <c r="G26" s="276"/>
      <c r="H26" s="206"/>
    </row>
    <row r="27" spans="2:8" ht="30" customHeight="1" x14ac:dyDescent="0.2">
      <c r="B27" s="277"/>
      <c r="C27" s="278" t="s">
        <v>842</v>
      </c>
      <c r="D27" s="291"/>
      <c r="E27" s="279"/>
      <c r="F27" s="280"/>
      <c r="G27" s="278" t="s">
        <v>847</v>
      </c>
      <c r="H27" s="292"/>
    </row>
    <row r="28" spans="2:8" ht="30" customHeight="1" x14ac:dyDescent="0.2">
      <c r="B28" s="272" t="s">
        <v>63</v>
      </c>
      <c r="C28" s="589" t="s">
        <v>906</v>
      </c>
      <c r="D28" s="273">
        <v>8</v>
      </c>
      <c r="E28" s="274"/>
      <c r="F28" s="275" t="s">
        <v>63</v>
      </c>
      <c r="G28" s="589" t="s">
        <v>906</v>
      </c>
      <c r="H28" s="206">
        <v>21</v>
      </c>
    </row>
    <row r="29" spans="2:8" ht="30" customHeight="1" thickBot="1" x14ac:dyDescent="0.25">
      <c r="B29" s="282" t="s">
        <v>66</v>
      </c>
      <c r="C29" s="283"/>
      <c r="D29" s="284"/>
      <c r="E29" s="274"/>
      <c r="F29" s="285" t="s">
        <v>66</v>
      </c>
      <c r="G29" s="283"/>
      <c r="H29" s="286"/>
    </row>
    <row r="30" spans="2:8" ht="30" customHeight="1" thickBot="1" x14ac:dyDescent="0.25">
      <c r="B30" s="300"/>
      <c r="C30" s="301" t="s">
        <v>843</v>
      </c>
      <c r="D30" s="303">
        <f>D21-D23+D28</f>
        <v>133</v>
      </c>
      <c r="E30" s="293"/>
      <c r="F30" s="304"/>
      <c r="G30" s="301" t="s">
        <v>848</v>
      </c>
      <c r="H30" s="302">
        <f>H21-H23+H28</f>
        <v>152</v>
      </c>
    </row>
    <row r="31" spans="2:8" x14ac:dyDescent="0.2">
      <c r="B31" s="294"/>
      <c r="C31" s="294"/>
    </row>
  </sheetData>
  <sheetProtection selectLockedCells="1" selectUnlockedCells="1"/>
  <mergeCells count="22"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  <mergeCell ref="G19:G20"/>
    <mergeCell ref="H19:H20"/>
    <mergeCell ref="O7:O9"/>
    <mergeCell ref="F6:F7"/>
    <mergeCell ref="G6:G7"/>
    <mergeCell ref="H6:H7"/>
    <mergeCell ref="J7:J9"/>
    <mergeCell ref="M7:M9"/>
    <mergeCell ref="I7:I9"/>
    <mergeCell ref="K7:K9"/>
    <mergeCell ref="L7:L9"/>
    <mergeCell ref="N7:N9"/>
  </mergeCells>
  <phoneticPr fontId="3" type="noConversion"/>
  <printOptions horizontalCentered="1"/>
  <pageMargins left="0.35433070866141736" right="0.51181102362204722" top="0.74803149606299213" bottom="0.74803149606299213" header="0.31496062992125984" footer="0.31496062992125984"/>
  <pageSetup scale="65" orientation="landscape" r:id="rId1"/>
  <headerFooter alignWithMargins="0"/>
  <ignoredErrors>
    <ignoredError sqref="B10:B16 F23:F29 B23:B29 F10:F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59999389629810485"/>
  </sheetPr>
  <dimension ref="A2:O70"/>
  <sheetViews>
    <sheetView showGridLines="0" tabSelected="1" topLeftCell="A16" zoomScale="115" zoomScaleNormal="115" workbookViewId="0">
      <selection activeCell="K43" sqref="K43"/>
    </sheetView>
  </sheetViews>
  <sheetFormatPr defaultColWidth="18" defaultRowHeight="12.75" x14ac:dyDescent="0.2"/>
  <cols>
    <col min="1" max="1" width="2.85546875" style="6" customWidth="1"/>
    <col min="2" max="2" width="11.85546875" style="6" customWidth="1"/>
    <col min="3" max="4" width="12.7109375" style="6" customWidth="1"/>
    <col min="5" max="5" width="12.5703125" style="6" customWidth="1"/>
    <col min="6" max="6" width="12.7109375" style="6" customWidth="1"/>
    <col min="7" max="7" width="13.42578125" style="6" customWidth="1"/>
    <col min="8" max="14" width="12.7109375" style="6" customWidth="1"/>
    <col min="15" max="15" width="13.42578125" style="6" bestFit="1" customWidth="1"/>
    <col min="16" max="254" width="9.140625" style="6" customWidth="1"/>
    <col min="255" max="16384" width="18" style="6"/>
  </cols>
  <sheetData>
    <row r="2" spans="2:14" x14ac:dyDescent="0.2">
      <c r="N2" s="37" t="s">
        <v>354</v>
      </c>
    </row>
    <row r="4" spans="2:14" ht="15.75" x14ac:dyDescent="0.2">
      <c r="B4" s="1011" t="s">
        <v>849</v>
      </c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</row>
    <row r="5" spans="2:14" ht="13.5" thickBot="1" x14ac:dyDescent="0.25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6" t="s">
        <v>45</v>
      </c>
    </row>
    <row r="6" spans="2:14" ht="15" customHeight="1" x14ac:dyDescent="0.2">
      <c r="B6" s="1001" t="s">
        <v>851</v>
      </c>
      <c r="C6" s="1004" t="s">
        <v>21</v>
      </c>
      <c r="D6" s="1005"/>
      <c r="E6" s="1006"/>
      <c r="F6" s="1007" t="s">
        <v>343</v>
      </c>
      <c r="G6" s="1008"/>
      <c r="H6" s="1009"/>
      <c r="I6" s="1007" t="s">
        <v>89</v>
      </c>
      <c r="J6" s="1008"/>
      <c r="K6" s="1009"/>
      <c r="L6" s="1007" t="s">
        <v>90</v>
      </c>
      <c r="M6" s="1008"/>
      <c r="N6" s="1009"/>
    </row>
    <row r="7" spans="2:14" ht="12.75" customHeight="1" x14ac:dyDescent="0.2">
      <c r="B7" s="1002"/>
      <c r="C7" s="999" t="s">
        <v>48</v>
      </c>
      <c r="D7" s="838" t="s">
        <v>191</v>
      </c>
      <c r="E7" s="996" t="s">
        <v>247</v>
      </c>
      <c r="F7" s="999" t="s">
        <v>48</v>
      </c>
      <c r="G7" s="838" t="s">
        <v>191</v>
      </c>
      <c r="H7" s="996" t="s">
        <v>247</v>
      </c>
      <c r="I7" s="999" t="s">
        <v>48</v>
      </c>
      <c r="J7" s="838" t="s">
        <v>191</v>
      </c>
      <c r="K7" s="996" t="s">
        <v>247</v>
      </c>
      <c r="L7" s="999" t="s">
        <v>48</v>
      </c>
      <c r="M7" s="838" t="s">
        <v>191</v>
      </c>
      <c r="N7" s="996" t="s">
        <v>247</v>
      </c>
    </row>
    <row r="8" spans="2:14" ht="21.75" customHeight="1" thickBot="1" x14ac:dyDescent="0.25">
      <c r="B8" s="1003"/>
      <c r="C8" s="1012"/>
      <c r="D8" s="1013"/>
      <c r="E8" s="1010"/>
      <c r="F8" s="1012"/>
      <c r="G8" s="1013"/>
      <c r="H8" s="1010"/>
      <c r="I8" s="1012"/>
      <c r="J8" s="1013"/>
      <c r="K8" s="1010"/>
      <c r="L8" s="1012"/>
      <c r="M8" s="1013"/>
      <c r="N8" s="1010"/>
    </row>
    <row r="9" spans="2:14" x14ac:dyDescent="0.2">
      <c r="B9" s="725" t="s">
        <v>91</v>
      </c>
      <c r="C9" s="726">
        <f>F9+I9+L9</f>
        <v>124</v>
      </c>
      <c r="D9" s="712">
        <f>G9+J9+M9</f>
        <v>8613277</v>
      </c>
      <c r="E9" s="712">
        <f>D9/C9</f>
        <v>69461.911290322576</v>
      </c>
      <c r="F9" s="723">
        <v>123</v>
      </c>
      <c r="G9" s="712">
        <v>8469358</v>
      </c>
      <c r="H9" s="712">
        <f>G9/F9</f>
        <v>68856.569105691058</v>
      </c>
      <c r="I9" s="723"/>
      <c r="J9" s="712"/>
      <c r="K9" s="713"/>
      <c r="L9" s="722">
        <v>1</v>
      </c>
      <c r="M9" s="712">
        <v>143919</v>
      </c>
      <c r="N9" s="713">
        <f>M9/L9</f>
        <v>143919</v>
      </c>
    </row>
    <row r="10" spans="2:14" x14ac:dyDescent="0.2">
      <c r="B10" s="535" t="s">
        <v>92</v>
      </c>
      <c r="C10" s="727">
        <f t="shared" ref="C10:C20" si="0">F10+I10+L10</f>
        <v>122</v>
      </c>
      <c r="D10" s="125">
        <f t="shared" ref="D10:D18" si="1">G10+J10+M10</f>
        <v>8461334</v>
      </c>
      <c r="E10" s="125">
        <f t="shared" ref="E10:E20" si="2">D10/C10</f>
        <v>69355.196721311469</v>
      </c>
      <c r="F10" s="510">
        <v>121</v>
      </c>
      <c r="G10" s="125">
        <v>8320115</v>
      </c>
      <c r="H10" s="125">
        <f t="shared" ref="H10:H20" si="3">G10/F10</f>
        <v>68761.280991735533</v>
      </c>
      <c r="I10" s="510"/>
      <c r="J10" s="125"/>
      <c r="K10" s="126"/>
      <c r="L10" s="512">
        <v>1</v>
      </c>
      <c r="M10" s="125">
        <v>141219</v>
      </c>
      <c r="N10" s="174">
        <f t="shared" ref="N10:N20" si="4">M10/L10</f>
        <v>141219</v>
      </c>
    </row>
    <row r="11" spans="2:14" x14ac:dyDescent="0.2">
      <c r="B11" s="535" t="s">
        <v>93</v>
      </c>
      <c r="C11" s="727">
        <f t="shared" si="0"/>
        <v>127</v>
      </c>
      <c r="D11" s="125">
        <f t="shared" si="1"/>
        <v>8525386</v>
      </c>
      <c r="E11" s="125">
        <f t="shared" si="2"/>
        <v>67129.023622047243</v>
      </c>
      <c r="F11" s="510">
        <v>123</v>
      </c>
      <c r="G11" s="125">
        <v>8303494</v>
      </c>
      <c r="H11" s="125">
        <f t="shared" si="3"/>
        <v>67508.081300813006</v>
      </c>
      <c r="I11" s="510">
        <v>3</v>
      </c>
      <c r="J11" s="125">
        <v>76499</v>
      </c>
      <c r="K11" s="126">
        <f>J11/I11</f>
        <v>25499.666666666668</v>
      </c>
      <c r="L11" s="509">
        <v>1</v>
      </c>
      <c r="M11" s="125">
        <v>145393</v>
      </c>
      <c r="N11" s="174">
        <f t="shared" si="4"/>
        <v>145393</v>
      </c>
    </row>
    <row r="12" spans="2:14" x14ac:dyDescent="0.2">
      <c r="B12" s="535" t="s">
        <v>94</v>
      </c>
      <c r="C12" s="727">
        <f t="shared" si="0"/>
        <v>126</v>
      </c>
      <c r="D12" s="125">
        <f t="shared" si="1"/>
        <v>8608270</v>
      </c>
      <c r="E12" s="125">
        <f t="shared" si="2"/>
        <v>68319.60317460318</v>
      </c>
      <c r="F12" s="510">
        <v>122</v>
      </c>
      <c r="G12" s="125">
        <v>8296376</v>
      </c>
      <c r="H12" s="125">
        <f t="shared" si="3"/>
        <v>68003.081967213118</v>
      </c>
      <c r="I12" s="510">
        <v>3</v>
      </c>
      <c r="J12" s="125">
        <v>167364</v>
      </c>
      <c r="K12" s="126">
        <f t="shared" ref="K12:K20" si="5">J12/I12</f>
        <v>55788</v>
      </c>
      <c r="L12" s="512">
        <v>1</v>
      </c>
      <c r="M12" s="125">
        <v>144530</v>
      </c>
      <c r="N12" s="174">
        <f t="shared" si="4"/>
        <v>144530</v>
      </c>
    </row>
    <row r="13" spans="2:14" x14ac:dyDescent="0.2">
      <c r="B13" s="535" t="s">
        <v>95</v>
      </c>
      <c r="C13" s="727">
        <f t="shared" si="0"/>
        <v>126</v>
      </c>
      <c r="D13" s="125">
        <f t="shared" si="1"/>
        <v>8682324</v>
      </c>
      <c r="E13" s="125">
        <f t="shared" si="2"/>
        <v>68907.333333333328</v>
      </c>
      <c r="F13" s="510">
        <v>122</v>
      </c>
      <c r="G13" s="125">
        <v>8373594</v>
      </c>
      <c r="H13" s="125">
        <f t="shared" si="3"/>
        <v>68636.016393442624</v>
      </c>
      <c r="I13" s="510">
        <v>3</v>
      </c>
      <c r="J13" s="125">
        <v>162998</v>
      </c>
      <c r="K13" s="126">
        <f t="shared" si="5"/>
        <v>54332.666666666664</v>
      </c>
      <c r="L13" s="509">
        <v>1</v>
      </c>
      <c r="M13" s="125">
        <v>145732</v>
      </c>
      <c r="N13" s="174">
        <f t="shared" si="4"/>
        <v>145732</v>
      </c>
    </row>
    <row r="14" spans="2:14" x14ac:dyDescent="0.2">
      <c r="B14" s="535" t="s">
        <v>96</v>
      </c>
      <c r="C14" s="727">
        <f t="shared" si="0"/>
        <v>125</v>
      </c>
      <c r="D14" s="125">
        <f t="shared" si="1"/>
        <v>8624742</v>
      </c>
      <c r="E14" s="125">
        <f t="shared" si="2"/>
        <v>68997.936000000002</v>
      </c>
      <c r="F14" s="510">
        <v>121</v>
      </c>
      <c r="G14" s="125">
        <v>8327550</v>
      </c>
      <c r="H14" s="125">
        <f t="shared" si="3"/>
        <v>68822.727272727279</v>
      </c>
      <c r="I14" s="510">
        <v>3</v>
      </c>
      <c r="J14" s="125">
        <v>152049</v>
      </c>
      <c r="K14" s="126">
        <f t="shared" si="5"/>
        <v>50683</v>
      </c>
      <c r="L14" s="512">
        <v>1</v>
      </c>
      <c r="M14" s="125">
        <v>145143</v>
      </c>
      <c r="N14" s="174">
        <f t="shared" si="4"/>
        <v>145143</v>
      </c>
    </row>
    <row r="15" spans="2:14" x14ac:dyDescent="0.2">
      <c r="B15" s="535" t="s">
        <v>97</v>
      </c>
      <c r="C15" s="727">
        <f t="shared" si="0"/>
        <v>125</v>
      </c>
      <c r="D15" s="125">
        <f t="shared" si="1"/>
        <v>8457141</v>
      </c>
      <c r="E15" s="125">
        <f t="shared" si="2"/>
        <v>67657.127999999997</v>
      </c>
      <c r="F15" s="510">
        <v>121</v>
      </c>
      <c r="G15" s="125">
        <v>8161171</v>
      </c>
      <c r="H15" s="125">
        <f t="shared" si="3"/>
        <v>67447.694214876028</v>
      </c>
      <c r="I15" s="510">
        <v>3</v>
      </c>
      <c r="J15" s="125">
        <v>151077</v>
      </c>
      <c r="K15" s="126">
        <f t="shared" si="5"/>
        <v>50359</v>
      </c>
      <c r="L15" s="509">
        <v>1</v>
      </c>
      <c r="M15" s="125">
        <v>144893</v>
      </c>
      <c r="N15" s="174">
        <f t="shared" si="4"/>
        <v>144893</v>
      </c>
    </row>
    <row r="16" spans="2:14" x14ac:dyDescent="0.2">
      <c r="B16" s="535" t="s">
        <v>98</v>
      </c>
      <c r="C16" s="727">
        <f t="shared" si="0"/>
        <v>125</v>
      </c>
      <c r="D16" s="125">
        <f t="shared" si="1"/>
        <v>8584069</v>
      </c>
      <c r="E16" s="125">
        <f t="shared" si="2"/>
        <v>68672.551999999996</v>
      </c>
      <c r="F16" s="510">
        <v>121</v>
      </c>
      <c r="G16" s="125">
        <v>8285390</v>
      </c>
      <c r="H16" s="125">
        <f t="shared" si="3"/>
        <v>68474.297520661159</v>
      </c>
      <c r="I16" s="510">
        <v>3</v>
      </c>
      <c r="J16" s="125">
        <v>153286</v>
      </c>
      <c r="K16" s="126">
        <f t="shared" si="5"/>
        <v>51095.333333333336</v>
      </c>
      <c r="L16" s="512">
        <v>1</v>
      </c>
      <c r="M16" s="125">
        <v>145393</v>
      </c>
      <c r="N16" s="174">
        <f t="shared" si="4"/>
        <v>145393</v>
      </c>
    </row>
    <row r="17" spans="1:15" x14ac:dyDescent="0.2">
      <c r="B17" s="535" t="s">
        <v>99</v>
      </c>
      <c r="C17" s="727">
        <f t="shared" si="0"/>
        <v>124</v>
      </c>
      <c r="D17" s="125">
        <f t="shared" si="1"/>
        <v>8343874</v>
      </c>
      <c r="E17" s="125">
        <f t="shared" si="2"/>
        <v>67289.306451612909</v>
      </c>
      <c r="F17" s="510">
        <v>120</v>
      </c>
      <c r="G17" s="125">
        <v>8034497</v>
      </c>
      <c r="H17" s="125">
        <f t="shared" si="3"/>
        <v>66954.141666666663</v>
      </c>
      <c r="I17" s="510">
        <v>3</v>
      </c>
      <c r="J17" s="125">
        <v>164234</v>
      </c>
      <c r="K17" s="126">
        <f t="shared" si="5"/>
        <v>54744.666666666664</v>
      </c>
      <c r="L17" s="509">
        <v>1</v>
      </c>
      <c r="M17" s="125">
        <v>145143</v>
      </c>
      <c r="N17" s="174">
        <f t="shared" si="4"/>
        <v>145143</v>
      </c>
    </row>
    <row r="18" spans="1:15" x14ac:dyDescent="0.2">
      <c r="B18" s="535" t="s">
        <v>100</v>
      </c>
      <c r="C18" s="727">
        <f t="shared" si="0"/>
        <v>124</v>
      </c>
      <c r="D18" s="125">
        <f t="shared" si="1"/>
        <v>8277831</v>
      </c>
      <c r="E18" s="125">
        <f t="shared" si="2"/>
        <v>66756.701612903227</v>
      </c>
      <c r="F18" s="510">
        <v>120</v>
      </c>
      <c r="G18" s="125">
        <v>7982098</v>
      </c>
      <c r="H18" s="125">
        <f t="shared" si="3"/>
        <v>66517.483333333337</v>
      </c>
      <c r="I18" s="510">
        <v>3</v>
      </c>
      <c r="J18" s="125">
        <v>150840</v>
      </c>
      <c r="K18" s="126">
        <f t="shared" si="5"/>
        <v>50280</v>
      </c>
      <c r="L18" s="512">
        <v>1</v>
      </c>
      <c r="M18" s="125">
        <v>144893</v>
      </c>
      <c r="N18" s="174">
        <f t="shared" si="4"/>
        <v>144893</v>
      </c>
    </row>
    <row r="19" spans="1:15" x14ac:dyDescent="0.2">
      <c r="B19" s="535" t="s">
        <v>101</v>
      </c>
      <c r="C19" s="727">
        <f t="shared" si="0"/>
        <v>124</v>
      </c>
      <c r="D19" s="125">
        <v>9271000</v>
      </c>
      <c r="E19" s="125">
        <f t="shared" si="2"/>
        <v>74766.129032258061</v>
      </c>
      <c r="F19" s="510">
        <v>120</v>
      </c>
      <c r="G19" s="125">
        <v>8931000</v>
      </c>
      <c r="H19" s="125">
        <f t="shared" si="3"/>
        <v>74425</v>
      </c>
      <c r="I19" s="510">
        <v>3</v>
      </c>
      <c r="J19" s="125">
        <v>180000</v>
      </c>
      <c r="K19" s="126">
        <f t="shared" si="5"/>
        <v>60000</v>
      </c>
      <c r="L19" s="509">
        <v>1</v>
      </c>
      <c r="M19" s="125">
        <v>160000</v>
      </c>
      <c r="N19" s="174">
        <f t="shared" si="4"/>
        <v>160000</v>
      </c>
    </row>
    <row r="20" spans="1:15" x14ac:dyDescent="0.2">
      <c r="B20" s="535" t="s">
        <v>102</v>
      </c>
      <c r="C20" s="727">
        <f t="shared" si="0"/>
        <v>124</v>
      </c>
      <c r="D20" s="125">
        <v>9271000</v>
      </c>
      <c r="E20" s="125">
        <f t="shared" si="2"/>
        <v>74766.129032258061</v>
      </c>
      <c r="F20" s="510">
        <v>120</v>
      </c>
      <c r="G20" s="125">
        <v>8931000</v>
      </c>
      <c r="H20" s="125">
        <f t="shared" si="3"/>
        <v>74425</v>
      </c>
      <c r="I20" s="510">
        <v>3</v>
      </c>
      <c r="J20" s="125">
        <v>180000</v>
      </c>
      <c r="K20" s="126">
        <f t="shared" si="5"/>
        <v>60000</v>
      </c>
      <c r="L20" s="512">
        <v>1</v>
      </c>
      <c r="M20" s="125">
        <v>160000</v>
      </c>
      <c r="N20" s="174">
        <f t="shared" si="4"/>
        <v>160000</v>
      </c>
    </row>
    <row r="21" spans="1:15" x14ac:dyDescent="0.2">
      <c r="B21" s="536" t="s">
        <v>21</v>
      </c>
      <c r="C21" s="727">
        <f t="shared" ref="C21:H21" si="6">SUM(C9:C20)</f>
        <v>1496</v>
      </c>
      <c r="D21" s="125">
        <f t="shared" si="6"/>
        <v>103720248</v>
      </c>
      <c r="E21" s="125">
        <f t="shared" si="6"/>
        <v>832078.95027064998</v>
      </c>
      <c r="F21" s="724">
        <f t="shared" si="6"/>
        <v>1454</v>
      </c>
      <c r="G21" s="720">
        <f>SUM(G9:G20)</f>
        <v>100415643</v>
      </c>
      <c r="H21" s="720">
        <f t="shared" si="6"/>
        <v>828831.37376715988</v>
      </c>
      <c r="I21" s="724">
        <f>SUM(I11:I20)</f>
        <v>30</v>
      </c>
      <c r="J21" s="720">
        <f>SUM(J11:J20)</f>
        <v>1538347</v>
      </c>
      <c r="K21" s="126">
        <f>SUM(K11:K20)</f>
        <v>512782.33333333337</v>
      </c>
      <c r="L21" s="509">
        <v>1</v>
      </c>
      <c r="M21" s="720">
        <f>SUM(M9:M20)</f>
        <v>1766258</v>
      </c>
      <c r="N21" s="126">
        <f>SUM(N9:N20)</f>
        <v>1766258</v>
      </c>
    </row>
    <row r="22" spans="1:15" ht="13.5" thickBot="1" x14ac:dyDescent="0.25">
      <c r="B22" s="538" t="s">
        <v>103</v>
      </c>
      <c r="C22" s="728">
        <f t="shared" ref="C22:H22" si="7">C21/12</f>
        <v>124.66666666666667</v>
      </c>
      <c r="D22" s="545">
        <f t="shared" si="7"/>
        <v>8643354</v>
      </c>
      <c r="E22" s="545">
        <f t="shared" si="7"/>
        <v>69339.912522554165</v>
      </c>
      <c r="F22" s="515">
        <f t="shared" si="7"/>
        <v>121.16666666666667</v>
      </c>
      <c r="G22" s="545">
        <f t="shared" si="7"/>
        <v>8367970.25</v>
      </c>
      <c r="H22" s="545">
        <f t="shared" si="7"/>
        <v>69069.281147263318</v>
      </c>
      <c r="I22" s="515">
        <f>I21/10</f>
        <v>3</v>
      </c>
      <c r="J22" s="545">
        <f>J21/10</f>
        <v>153834.70000000001</v>
      </c>
      <c r="K22" s="721">
        <f>J22/3</f>
        <v>51278.233333333337</v>
      </c>
      <c r="L22" s="531">
        <v>1</v>
      </c>
      <c r="M22" s="545">
        <f>M21/12</f>
        <v>147188.16666666666</v>
      </c>
      <c r="N22" s="721">
        <f>N21/12</f>
        <v>147188.16666666666</v>
      </c>
    </row>
    <row r="23" spans="1:15" x14ac:dyDescent="0.2">
      <c r="B23" s="1015" t="s">
        <v>342</v>
      </c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</row>
    <row r="24" spans="1:15" x14ac:dyDescent="0.2">
      <c r="B24" s="520" t="s">
        <v>853</v>
      </c>
      <c r="C24" s="520"/>
      <c r="D24" s="520"/>
    </row>
    <row r="28" spans="1:15" ht="15.75" customHeight="1" x14ac:dyDescent="0.2">
      <c r="B28" s="1011" t="s">
        <v>850</v>
      </c>
      <c r="C28" s="1011"/>
      <c r="D28" s="1011"/>
      <c r="E28" s="1011"/>
      <c r="F28" s="1011"/>
      <c r="G28" s="1011"/>
      <c r="H28" s="1011"/>
      <c r="I28" s="1011"/>
      <c r="J28" s="1011"/>
      <c r="K28" s="1011"/>
      <c r="L28" s="1011"/>
      <c r="M28" s="1011"/>
      <c r="N28" s="1011"/>
    </row>
    <row r="29" spans="1:15" ht="15" customHeight="1" thickBot="1" x14ac:dyDescent="0.25">
      <c r="B29" s="521"/>
      <c r="C29" s="459"/>
      <c r="D29" s="459"/>
      <c r="E29" s="459"/>
      <c r="F29" s="459"/>
      <c r="G29" s="262"/>
      <c r="H29" s="262"/>
      <c r="I29" s="262"/>
      <c r="J29" s="262"/>
      <c r="K29" s="262"/>
      <c r="L29" s="262"/>
      <c r="M29" s="262"/>
      <c r="N29" s="36" t="s">
        <v>45</v>
      </c>
    </row>
    <row r="30" spans="1:15" ht="15" customHeight="1" x14ac:dyDescent="0.2">
      <c r="B30" s="1001" t="s">
        <v>852</v>
      </c>
      <c r="C30" s="1004" t="s">
        <v>21</v>
      </c>
      <c r="D30" s="1005"/>
      <c r="E30" s="1006"/>
      <c r="F30" s="1007" t="s">
        <v>192</v>
      </c>
      <c r="G30" s="1008"/>
      <c r="H30" s="1009"/>
      <c r="I30" s="1007" t="s">
        <v>89</v>
      </c>
      <c r="J30" s="1008"/>
      <c r="K30" s="1009"/>
      <c r="L30" s="1007" t="s">
        <v>90</v>
      </c>
      <c r="M30" s="1008"/>
      <c r="N30" s="1009"/>
      <c r="O30" s="522"/>
    </row>
    <row r="31" spans="1:15" ht="12.75" customHeight="1" x14ac:dyDescent="0.2">
      <c r="B31" s="1002"/>
      <c r="C31" s="999" t="s">
        <v>48</v>
      </c>
      <c r="D31" s="838" t="s">
        <v>191</v>
      </c>
      <c r="E31" s="996" t="s">
        <v>247</v>
      </c>
      <c r="F31" s="999" t="s">
        <v>48</v>
      </c>
      <c r="G31" s="838" t="s">
        <v>191</v>
      </c>
      <c r="H31" s="996" t="s">
        <v>247</v>
      </c>
      <c r="I31" s="999" t="s">
        <v>48</v>
      </c>
      <c r="J31" s="838" t="s">
        <v>191</v>
      </c>
      <c r="K31" s="996" t="s">
        <v>247</v>
      </c>
      <c r="L31" s="999" t="s">
        <v>48</v>
      </c>
      <c r="M31" s="838" t="s">
        <v>191</v>
      </c>
      <c r="N31" s="996" t="s">
        <v>247</v>
      </c>
    </row>
    <row r="32" spans="1:15" ht="21.75" customHeight="1" thickBot="1" x14ac:dyDescent="0.25">
      <c r="A32" s="8"/>
      <c r="B32" s="1016"/>
      <c r="C32" s="1000"/>
      <c r="D32" s="839"/>
      <c r="E32" s="997"/>
      <c r="F32" s="1000"/>
      <c r="G32" s="839"/>
      <c r="H32" s="997"/>
      <c r="I32" s="1000"/>
      <c r="J32" s="839"/>
      <c r="K32" s="997"/>
      <c r="L32" s="1000"/>
      <c r="M32" s="839"/>
      <c r="N32" s="997"/>
    </row>
    <row r="33" spans="1:14" ht="14.25" customHeight="1" x14ac:dyDescent="0.2">
      <c r="A33" s="8"/>
      <c r="B33" s="811" t="s">
        <v>91</v>
      </c>
      <c r="C33" s="809">
        <f>F33+I33+L33</f>
        <v>126</v>
      </c>
      <c r="D33" s="812">
        <f>G33+J33+M33</f>
        <v>10129820</v>
      </c>
      <c r="E33" s="813">
        <f>D33/C33</f>
        <v>80395.39682539682</v>
      </c>
      <c r="F33" s="809">
        <v>124</v>
      </c>
      <c r="G33" s="812">
        <v>9884320</v>
      </c>
      <c r="H33" s="814">
        <f>G33/F33</f>
        <v>79712.258064516136</v>
      </c>
      <c r="I33" s="809">
        <v>1</v>
      </c>
      <c r="J33" s="812">
        <v>65500</v>
      </c>
      <c r="K33" s="814">
        <f>J33/I33</f>
        <v>65500</v>
      </c>
      <c r="L33" s="809">
        <v>1</v>
      </c>
      <c r="M33" s="812">
        <v>180000</v>
      </c>
      <c r="N33" s="814">
        <f>M33/L33</f>
        <v>180000</v>
      </c>
    </row>
    <row r="34" spans="1:14" ht="14.25" customHeight="1" x14ac:dyDescent="0.2">
      <c r="A34" s="8"/>
      <c r="B34" s="815" t="s">
        <v>92</v>
      </c>
      <c r="C34" s="809">
        <f t="shared" ref="C34:C44" si="8">F34+I34+L34</f>
        <v>126</v>
      </c>
      <c r="D34" s="812">
        <f t="shared" ref="D34:D44" si="9">G34+J34+M34</f>
        <v>10270180</v>
      </c>
      <c r="E34" s="813">
        <f t="shared" ref="E34:E44" si="10">D34/C34</f>
        <v>81509.365079365074</v>
      </c>
      <c r="F34" s="809">
        <v>124</v>
      </c>
      <c r="G34" s="808">
        <v>10024680</v>
      </c>
      <c r="H34" s="814">
        <f t="shared" ref="H34:H44" si="11">G34/F34</f>
        <v>80844.193548387091</v>
      </c>
      <c r="I34" s="810">
        <v>1</v>
      </c>
      <c r="J34" s="808">
        <v>65500</v>
      </c>
      <c r="K34" s="814">
        <f t="shared" ref="K34:K44" si="12">J34/I34</f>
        <v>65500</v>
      </c>
      <c r="L34" s="810">
        <v>1</v>
      </c>
      <c r="M34" s="812">
        <v>180000</v>
      </c>
      <c r="N34" s="814">
        <f t="shared" ref="N34:N44" si="13">M34/L34</f>
        <v>180000</v>
      </c>
    </row>
    <row r="35" spans="1:14" ht="14.25" customHeight="1" x14ac:dyDescent="0.2">
      <c r="A35" s="8"/>
      <c r="B35" s="815" t="s">
        <v>93</v>
      </c>
      <c r="C35" s="809">
        <f t="shared" si="8"/>
        <v>127</v>
      </c>
      <c r="D35" s="812">
        <f t="shared" si="9"/>
        <v>10000000</v>
      </c>
      <c r="E35" s="813">
        <f t="shared" si="10"/>
        <v>78740.157480314956</v>
      </c>
      <c r="F35" s="809">
        <v>124</v>
      </c>
      <c r="G35" s="808">
        <v>9689000</v>
      </c>
      <c r="H35" s="814">
        <f t="shared" si="11"/>
        <v>78137.096774193546</v>
      </c>
      <c r="I35" s="810">
        <v>2</v>
      </c>
      <c r="J35" s="808">
        <v>131000</v>
      </c>
      <c r="K35" s="814">
        <f t="shared" si="12"/>
        <v>65500</v>
      </c>
      <c r="L35" s="809">
        <v>1</v>
      </c>
      <c r="M35" s="812">
        <v>180000</v>
      </c>
      <c r="N35" s="814">
        <f t="shared" si="13"/>
        <v>180000</v>
      </c>
    </row>
    <row r="36" spans="1:14" ht="14.25" customHeight="1" x14ac:dyDescent="0.2">
      <c r="A36" s="8"/>
      <c r="B36" s="815" t="s">
        <v>94</v>
      </c>
      <c r="C36" s="809">
        <f t="shared" si="8"/>
        <v>133</v>
      </c>
      <c r="D36" s="812">
        <f t="shared" si="9"/>
        <v>10150000</v>
      </c>
      <c r="E36" s="813">
        <f t="shared" si="10"/>
        <v>76315.789473684214</v>
      </c>
      <c r="F36" s="809">
        <v>124</v>
      </c>
      <c r="G36" s="808">
        <v>9446000</v>
      </c>
      <c r="H36" s="814">
        <f t="shared" si="11"/>
        <v>76177.419354838712</v>
      </c>
      <c r="I36" s="810">
        <v>8</v>
      </c>
      <c r="J36" s="808">
        <v>524000</v>
      </c>
      <c r="K36" s="814">
        <f t="shared" si="12"/>
        <v>65500</v>
      </c>
      <c r="L36" s="810">
        <v>1</v>
      </c>
      <c r="M36" s="812">
        <v>180000</v>
      </c>
      <c r="N36" s="814">
        <f t="shared" si="13"/>
        <v>180000</v>
      </c>
    </row>
    <row r="37" spans="1:14" ht="14.25" customHeight="1" x14ac:dyDescent="0.2">
      <c r="A37" s="8"/>
      <c r="B37" s="815" t="s">
        <v>95</v>
      </c>
      <c r="C37" s="809">
        <f t="shared" si="8"/>
        <v>133</v>
      </c>
      <c r="D37" s="812">
        <f t="shared" si="9"/>
        <v>10150000</v>
      </c>
      <c r="E37" s="813">
        <f t="shared" si="10"/>
        <v>76315.789473684214</v>
      </c>
      <c r="F37" s="809">
        <v>124</v>
      </c>
      <c r="G37" s="808">
        <v>9446000</v>
      </c>
      <c r="H37" s="814">
        <f t="shared" si="11"/>
        <v>76177.419354838712</v>
      </c>
      <c r="I37" s="810">
        <v>8</v>
      </c>
      <c r="J37" s="808">
        <v>524000</v>
      </c>
      <c r="K37" s="814">
        <f t="shared" si="12"/>
        <v>65500</v>
      </c>
      <c r="L37" s="809">
        <v>1</v>
      </c>
      <c r="M37" s="812">
        <v>180000</v>
      </c>
      <c r="N37" s="814">
        <f t="shared" si="13"/>
        <v>180000</v>
      </c>
    </row>
    <row r="38" spans="1:14" ht="14.25" customHeight="1" x14ac:dyDescent="0.2">
      <c r="A38" s="8"/>
      <c r="B38" s="815" t="s">
        <v>96</v>
      </c>
      <c r="C38" s="809">
        <f t="shared" si="8"/>
        <v>133</v>
      </c>
      <c r="D38" s="812">
        <f t="shared" si="9"/>
        <v>10000000</v>
      </c>
      <c r="E38" s="813">
        <f t="shared" si="10"/>
        <v>75187.969924812031</v>
      </c>
      <c r="F38" s="809">
        <v>124</v>
      </c>
      <c r="G38" s="808">
        <v>9296000</v>
      </c>
      <c r="H38" s="814">
        <f t="shared" si="11"/>
        <v>74967.741935483864</v>
      </c>
      <c r="I38" s="810">
        <v>8</v>
      </c>
      <c r="J38" s="808">
        <v>524000</v>
      </c>
      <c r="K38" s="814">
        <f t="shared" si="12"/>
        <v>65500</v>
      </c>
      <c r="L38" s="810">
        <v>1</v>
      </c>
      <c r="M38" s="812">
        <v>180000</v>
      </c>
      <c r="N38" s="814">
        <f t="shared" si="13"/>
        <v>180000</v>
      </c>
    </row>
    <row r="39" spans="1:14" ht="14.25" customHeight="1" x14ac:dyDescent="0.2">
      <c r="A39" s="8"/>
      <c r="B39" s="815" t="s">
        <v>97</v>
      </c>
      <c r="C39" s="809">
        <f t="shared" si="8"/>
        <v>133</v>
      </c>
      <c r="D39" s="812">
        <f t="shared" si="9"/>
        <v>10000000</v>
      </c>
      <c r="E39" s="813">
        <f t="shared" si="10"/>
        <v>75187.969924812031</v>
      </c>
      <c r="F39" s="809">
        <v>124</v>
      </c>
      <c r="G39" s="808">
        <v>9296000</v>
      </c>
      <c r="H39" s="814">
        <f t="shared" si="11"/>
        <v>74967.741935483864</v>
      </c>
      <c r="I39" s="810">
        <v>8</v>
      </c>
      <c r="J39" s="808">
        <v>524000</v>
      </c>
      <c r="K39" s="814">
        <f t="shared" si="12"/>
        <v>65500</v>
      </c>
      <c r="L39" s="809">
        <v>1</v>
      </c>
      <c r="M39" s="812">
        <v>180000</v>
      </c>
      <c r="N39" s="814">
        <f t="shared" si="13"/>
        <v>180000</v>
      </c>
    </row>
    <row r="40" spans="1:14" ht="14.25" customHeight="1" x14ac:dyDescent="0.2">
      <c r="A40" s="8"/>
      <c r="B40" s="815" t="s">
        <v>98</v>
      </c>
      <c r="C40" s="809">
        <f t="shared" si="8"/>
        <v>133</v>
      </c>
      <c r="D40" s="812">
        <f t="shared" si="9"/>
        <v>10000000</v>
      </c>
      <c r="E40" s="813">
        <f t="shared" si="10"/>
        <v>75187.969924812031</v>
      </c>
      <c r="F40" s="809">
        <v>124</v>
      </c>
      <c r="G40" s="808">
        <v>9296000</v>
      </c>
      <c r="H40" s="814">
        <f t="shared" si="11"/>
        <v>74967.741935483864</v>
      </c>
      <c r="I40" s="810">
        <v>8</v>
      </c>
      <c r="J40" s="808">
        <v>524000</v>
      </c>
      <c r="K40" s="814">
        <f t="shared" si="12"/>
        <v>65500</v>
      </c>
      <c r="L40" s="810">
        <v>1</v>
      </c>
      <c r="M40" s="812">
        <v>180000</v>
      </c>
      <c r="N40" s="814">
        <f t="shared" si="13"/>
        <v>180000</v>
      </c>
    </row>
    <row r="41" spans="1:14" ht="14.25" customHeight="1" x14ac:dyDescent="0.2">
      <c r="A41" s="8"/>
      <c r="B41" s="525" t="s">
        <v>99</v>
      </c>
      <c r="C41" s="509">
        <f t="shared" si="8"/>
        <v>131</v>
      </c>
      <c r="D41" s="173">
        <f t="shared" si="9"/>
        <v>10250000</v>
      </c>
      <c r="E41" s="524">
        <f t="shared" si="10"/>
        <v>78244.274809160299</v>
      </c>
      <c r="F41" s="509">
        <v>120</v>
      </c>
      <c r="G41" s="125">
        <v>9400000</v>
      </c>
      <c r="H41" s="174">
        <f t="shared" si="11"/>
        <v>78333.333333333328</v>
      </c>
      <c r="I41" s="512">
        <v>10</v>
      </c>
      <c r="J41" s="125">
        <v>670000</v>
      </c>
      <c r="K41" s="174">
        <f t="shared" si="12"/>
        <v>67000</v>
      </c>
      <c r="L41" s="509">
        <v>1</v>
      </c>
      <c r="M41" s="173">
        <v>180000</v>
      </c>
      <c r="N41" s="174">
        <f t="shared" si="13"/>
        <v>180000</v>
      </c>
    </row>
    <row r="42" spans="1:14" ht="14.25" customHeight="1" x14ac:dyDescent="0.2">
      <c r="A42" s="8"/>
      <c r="B42" s="525" t="s">
        <v>100</v>
      </c>
      <c r="C42" s="509">
        <f t="shared" si="8"/>
        <v>131</v>
      </c>
      <c r="D42" s="173">
        <f t="shared" si="9"/>
        <v>10370000</v>
      </c>
      <c r="E42" s="524">
        <f t="shared" si="10"/>
        <v>79160.305343511456</v>
      </c>
      <c r="F42" s="509">
        <v>118</v>
      </c>
      <c r="G42" s="808">
        <v>9300000</v>
      </c>
      <c r="H42" s="174">
        <f t="shared" si="11"/>
        <v>78813.559322033892</v>
      </c>
      <c r="I42" s="512">
        <v>12</v>
      </c>
      <c r="J42" s="125">
        <v>890000</v>
      </c>
      <c r="K42" s="174">
        <f t="shared" si="12"/>
        <v>74166.666666666672</v>
      </c>
      <c r="L42" s="512">
        <v>1</v>
      </c>
      <c r="M42" s="173">
        <v>180000</v>
      </c>
      <c r="N42" s="174">
        <f t="shared" si="13"/>
        <v>180000</v>
      </c>
    </row>
    <row r="43" spans="1:14" ht="14.25" customHeight="1" x14ac:dyDescent="0.2">
      <c r="A43" s="8"/>
      <c r="B43" s="525" t="s">
        <v>101</v>
      </c>
      <c r="C43" s="509">
        <f t="shared" si="8"/>
        <v>132</v>
      </c>
      <c r="D43" s="173">
        <f t="shared" si="9"/>
        <v>10630000</v>
      </c>
      <c r="E43" s="524">
        <f t="shared" si="10"/>
        <v>80530.303030303025</v>
      </c>
      <c r="F43" s="509">
        <v>118</v>
      </c>
      <c r="G43" s="808">
        <v>9350000</v>
      </c>
      <c r="H43" s="174">
        <f t="shared" si="11"/>
        <v>79237.288135593219</v>
      </c>
      <c r="I43" s="512">
        <v>13</v>
      </c>
      <c r="J43" s="125">
        <v>1100000</v>
      </c>
      <c r="K43" s="174">
        <f>J43/I43</f>
        <v>84615.38461538461</v>
      </c>
      <c r="L43" s="509">
        <v>1</v>
      </c>
      <c r="M43" s="173">
        <v>180000</v>
      </c>
      <c r="N43" s="174">
        <f t="shared" si="13"/>
        <v>180000</v>
      </c>
    </row>
    <row r="44" spans="1:14" ht="14.25" customHeight="1" x14ac:dyDescent="0.2">
      <c r="A44" s="8"/>
      <c r="B44" s="525" t="s">
        <v>102</v>
      </c>
      <c r="C44" s="509">
        <f t="shared" si="8"/>
        <v>138</v>
      </c>
      <c r="D44" s="173">
        <f t="shared" si="9"/>
        <v>10750000</v>
      </c>
      <c r="E44" s="524">
        <f t="shared" si="10"/>
        <v>77898.55072463768</v>
      </c>
      <c r="F44" s="509">
        <v>118</v>
      </c>
      <c r="G44" s="808">
        <v>9290000</v>
      </c>
      <c r="H44" s="174">
        <f t="shared" si="11"/>
        <v>78728.813559322036</v>
      </c>
      <c r="I44" s="512">
        <v>19</v>
      </c>
      <c r="J44" s="125">
        <v>1280000</v>
      </c>
      <c r="K44" s="174">
        <f t="shared" si="12"/>
        <v>67368.421052631573</v>
      </c>
      <c r="L44" s="512">
        <v>1</v>
      </c>
      <c r="M44" s="173">
        <v>180000</v>
      </c>
      <c r="N44" s="174">
        <f t="shared" si="13"/>
        <v>180000</v>
      </c>
    </row>
    <row r="45" spans="1:14" ht="14.25" customHeight="1" x14ac:dyDescent="0.2">
      <c r="A45" s="8"/>
      <c r="B45" s="527" t="s">
        <v>21</v>
      </c>
      <c r="C45" s="512">
        <f t="shared" ref="C45:N45" si="14">SUM(C33:C44)</f>
        <v>1576</v>
      </c>
      <c r="D45" s="808">
        <f t="shared" si="14"/>
        <v>122700000</v>
      </c>
      <c r="E45" s="526">
        <f t="shared" si="14"/>
        <v>934673.84201449389</v>
      </c>
      <c r="F45" s="512">
        <f t="shared" si="14"/>
        <v>1466</v>
      </c>
      <c r="G45" s="125">
        <f t="shared" si="14"/>
        <v>113718000</v>
      </c>
      <c r="H45" s="126">
        <f t="shared" si="14"/>
        <v>931064.60725350829</v>
      </c>
      <c r="I45" s="512">
        <f t="shared" si="14"/>
        <v>98</v>
      </c>
      <c r="J45" s="125">
        <f t="shared" si="14"/>
        <v>6822000</v>
      </c>
      <c r="K45" s="126">
        <f t="shared" si="14"/>
        <v>817150.47233468283</v>
      </c>
      <c r="L45" s="512">
        <f t="shared" si="14"/>
        <v>12</v>
      </c>
      <c r="M45" s="125">
        <f t="shared" si="14"/>
        <v>2160000</v>
      </c>
      <c r="N45" s="126">
        <f t="shared" si="14"/>
        <v>2160000</v>
      </c>
    </row>
    <row r="46" spans="1:14" ht="14.25" customHeight="1" thickBot="1" x14ac:dyDescent="0.25">
      <c r="A46" s="8"/>
      <c r="B46" s="530" t="s">
        <v>103</v>
      </c>
      <c r="C46" s="531">
        <f t="shared" ref="C46:N46" si="15">C45/12</f>
        <v>131.33333333333334</v>
      </c>
      <c r="D46" s="531">
        <f t="shared" si="15"/>
        <v>10225000</v>
      </c>
      <c r="E46" s="531">
        <f t="shared" si="15"/>
        <v>77889.486834541152</v>
      </c>
      <c r="F46" s="531">
        <f t="shared" si="15"/>
        <v>122.16666666666667</v>
      </c>
      <c r="G46" s="531">
        <f t="shared" si="15"/>
        <v>9476500</v>
      </c>
      <c r="H46" s="531">
        <f t="shared" si="15"/>
        <v>77588.717271125686</v>
      </c>
      <c r="I46" s="531">
        <f t="shared" si="15"/>
        <v>8.1666666666666661</v>
      </c>
      <c r="J46" s="531">
        <f t="shared" si="15"/>
        <v>568500</v>
      </c>
      <c r="K46" s="531">
        <f t="shared" si="15"/>
        <v>68095.872694556907</v>
      </c>
      <c r="L46" s="531">
        <f t="shared" si="15"/>
        <v>1</v>
      </c>
      <c r="M46" s="531">
        <f t="shared" si="15"/>
        <v>180000</v>
      </c>
      <c r="N46" s="531">
        <f t="shared" si="15"/>
        <v>180000</v>
      </c>
    </row>
    <row r="47" spans="1:14" ht="14.25" x14ac:dyDescent="0.2">
      <c r="B47" s="998" t="s">
        <v>854</v>
      </c>
      <c r="C47" s="998"/>
      <c r="D47" s="998"/>
      <c r="E47" s="998"/>
      <c r="F47" s="998"/>
      <c r="G47" s="998"/>
      <c r="H47" s="998"/>
      <c r="I47" s="998"/>
      <c r="J47" s="998"/>
      <c r="K47" s="998"/>
      <c r="L47" s="998"/>
      <c r="M47" s="998"/>
      <c r="N47" s="262"/>
    </row>
    <row r="48" spans="1:14" x14ac:dyDescent="0.2">
      <c r="B48" s="1014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</row>
    <row r="51" spans="2:14" ht="15.75" x14ac:dyDescent="0.2">
      <c r="B51" s="1011" t="s">
        <v>855</v>
      </c>
      <c r="C51" s="1011"/>
      <c r="D51" s="1011"/>
      <c r="E51" s="1011"/>
      <c r="F51" s="1011"/>
      <c r="G51" s="1011"/>
      <c r="H51" s="1011"/>
      <c r="I51" s="1011"/>
      <c r="J51" s="1011"/>
      <c r="K51" s="1011"/>
      <c r="L51" s="1011"/>
      <c r="M51" s="1011"/>
      <c r="N51" s="1011"/>
    </row>
    <row r="52" spans="2:14" ht="15" thickBot="1" x14ac:dyDescent="0.25">
      <c r="B52" s="521"/>
      <c r="C52" s="459"/>
      <c r="D52" s="459"/>
      <c r="E52" s="459"/>
      <c r="F52" s="459"/>
      <c r="G52" s="262"/>
      <c r="H52" s="262"/>
      <c r="I52" s="262"/>
      <c r="J52" s="262"/>
      <c r="K52" s="262"/>
      <c r="L52" s="262"/>
      <c r="M52" s="262"/>
      <c r="N52" s="36" t="s">
        <v>45</v>
      </c>
    </row>
    <row r="53" spans="2:14" ht="15" customHeight="1" x14ac:dyDescent="0.2">
      <c r="B53" s="1001" t="s">
        <v>852</v>
      </c>
      <c r="C53" s="1004" t="s">
        <v>21</v>
      </c>
      <c r="D53" s="1005"/>
      <c r="E53" s="1006"/>
      <c r="F53" s="1007" t="s">
        <v>192</v>
      </c>
      <c r="G53" s="1008"/>
      <c r="H53" s="1009"/>
      <c r="I53" s="1007" t="s">
        <v>89</v>
      </c>
      <c r="J53" s="1008"/>
      <c r="K53" s="1009"/>
      <c r="L53" s="1007" t="s">
        <v>90</v>
      </c>
      <c r="M53" s="1008"/>
      <c r="N53" s="1009"/>
    </row>
    <row r="54" spans="2:14" ht="12.75" customHeight="1" x14ac:dyDescent="0.2">
      <c r="B54" s="1002"/>
      <c r="C54" s="999" t="s">
        <v>48</v>
      </c>
      <c r="D54" s="838" t="s">
        <v>191</v>
      </c>
      <c r="E54" s="996" t="s">
        <v>247</v>
      </c>
      <c r="F54" s="999" t="s">
        <v>48</v>
      </c>
      <c r="G54" s="838" t="s">
        <v>191</v>
      </c>
      <c r="H54" s="996" t="s">
        <v>247</v>
      </c>
      <c r="I54" s="999" t="s">
        <v>48</v>
      </c>
      <c r="J54" s="838" t="s">
        <v>191</v>
      </c>
      <c r="K54" s="996" t="s">
        <v>247</v>
      </c>
      <c r="L54" s="999" t="s">
        <v>48</v>
      </c>
      <c r="M54" s="838" t="s">
        <v>191</v>
      </c>
      <c r="N54" s="996" t="s">
        <v>247</v>
      </c>
    </row>
    <row r="55" spans="2:14" ht="13.5" thickBot="1" x14ac:dyDescent="0.25">
      <c r="B55" s="1003"/>
      <c r="C55" s="1000"/>
      <c r="D55" s="839"/>
      <c r="E55" s="997"/>
      <c r="F55" s="1000"/>
      <c r="G55" s="839"/>
      <c r="H55" s="997"/>
      <c r="I55" s="1000"/>
      <c r="J55" s="839"/>
      <c r="K55" s="997"/>
      <c r="L55" s="1000"/>
      <c r="M55" s="839"/>
      <c r="N55" s="997"/>
    </row>
    <row r="56" spans="2:14" x14ac:dyDescent="0.2">
      <c r="B56" s="533" t="s">
        <v>91</v>
      </c>
      <c r="C56" s="509">
        <f>F56+I56+L56</f>
        <v>126</v>
      </c>
      <c r="D56" s="173">
        <f>G56+J56+M56</f>
        <v>11765400</v>
      </c>
      <c r="E56" s="174">
        <f>D56/C56</f>
        <v>93376.190476190473</v>
      </c>
      <c r="F56" s="809">
        <v>124</v>
      </c>
      <c r="G56" s="173">
        <v>11480907</v>
      </c>
      <c r="H56" s="174">
        <f>G56/F56</f>
        <v>92587.959677419349</v>
      </c>
      <c r="I56" s="809">
        <v>1</v>
      </c>
      <c r="J56" s="173">
        <v>75423</v>
      </c>
      <c r="K56" s="174">
        <f>J56/I56</f>
        <v>75423</v>
      </c>
      <c r="L56" s="509">
        <v>1</v>
      </c>
      <c r="M56" s="173">
        <v>209070</v>
      </c>
      <c r="N56" s="174">
        <f>M56/L56</f>
        <v>209070</v>
      </c>
    </row>
    <row r="57" spans="2:14" x14ac:dyDescent="0.2">
      <c r="B57" s="535" t="s">
        <v>92</v>
      </c>
      <c r="C57" s="509">
        <f t="shared" ref="C57:C67" si="16">F57+I57+L57</f>
        <v>126</v>
      </c>
      <c r="D57" s="173">
        <f t="shared" ref="D57:D67" si="17">G57+J57+M57</f>
        <v>11927025</v>
      </c>
      <c r="E57" s="174">
        <f t="shared" ref="E57:E67" si="18">D57/C57</f>
        <v>94658.928571428565</v>
      </c>
      <c r="F57" s="809">
        <v>124</v>
      </c>
      <c r="G57" s="125">
        <v>11642532</v>
      </c>
      <c r="H57" s="174">
        <f t="shared" ref="H57:H67" si="19">G57/F57</f>
        <v>93891.387096774197</v>
      </c>
      <c r="I57" s="810">
        <v>1</v>
      </c>
      <c r="J57" s="173">
        <v>75423</v>
      </c>
      <c r="K57" s="174">
        <f t="shared" ref="K57:K67" si="20">J57/I57</f>
        <v>75423</v>
      </c>
      <c r="L57" s="512">
        <v>1</v>
      </c>
      <c r="M57" s="173">
        <v>209070</v>
      </c>
      <c r="N57" s="174">
        <f t="shared" ref="N57:N67" si="21">M57/L57</f>
        <v>209070</v>
      </c>
    </row>
    <row r="58" spans="2:14" x14ac:dyDescent="0.2">
      <c r="B58" s="535" t="s">
        <v>93</v>
      </c>
      <c r="C58" s="509">
        <f t="shared" si="16"/>
        <v>127</v>
      </c>
      <c r="D58" s="173">
        <f t="shared" si="17"/>
        <v>11615913</v>
      </c>
      <c r="E58" s="174">
        <f t="shared" si="18"/>
        <v>91463.881889763783</v>
      </c>
      <c r="F58" s="809">
        <v>124</v>
      </c>
      <c r="G58" s="125">
        <v>11255996</v>
      </c>
      <c r="H58" s="174">
        <f t="shared" si="19"/>
        <v>90774.161290322576</v>
      </c>
      <c r="I58" s="810">
        <v>2</v>
      </c>
      <c r="J58" s="125">
        <v>150847</v>
      </c>
      <c r="K58" s="174">
        <f t="shared" si="20"/>
        <v>75423.5</v>
      </c>
      <c r="L58" s="509">
        <v>1</v>
      </c>
      <c r="M58" s="173">
        <v>209070</v>
      </c>
      <c r="N58" s="174">
        <f t="shared" si="21"/>
        <v>209070</v>
      </c>
    </row>
    <row r="59" spans="2:14" x14ac:dyDescent="0.2">
      <c r="B59" s="535" t="s">
        <v>94</v>
      </c>
      <c r="C59" s="509">
        <f t="shared" si="16"/>
        <v>133</v>
      </c>
      <c r="D59" s="173">
        <f t="shared" si="17"/>
        <v>11788637</v>
      </c>
      <c r="E59" s="174">
        <f t="shared" si="18"/>
        <v>88636.368421052626</v>
      </c>
      <c r="F59" s="809">
        <v>124</v>
      </c>
      <c r="G59" s="125">
        <v>10976181</v>
      </c>
      <c r="H59" s="174">
        <f t="shared" si="19"/>
        <v>88517.588709677424</v>
      </c>
      <c r="I59" s="810">
        <v>8</v>
      </c>
      <c r="J59" s="125">
        <v>603386</v>
      </c>
      <c r="K59" s="174">
        <f t="shared" si="20"/>
        <v>75423.25</v>
      </c>
      <c r="L59" s="512">
        <v>1</v>
      </c>
      <c r="M59" s="173">
        <v>209070</v>
      </c>
      <c r="N59" s="174">
        <f t="shared" si="21"/>
        <v>209070</v>
      </c>
    </row>
    <row r="60" spans="2:14" x14ac:dyDescent="0.2">
      <c r="B60" s="535" t="s">
        <v>95</v>
      </c>
      <c r="C60" s="509">
        <f t="shared" si="16"/>
        <v>133</v>
      </c>
      <c r="D60" s="173">
        <f t="shared" si="17"/>
        <v>11788637</v>
      </c>
      <c r="E60" s="174">
        <f t="shared" si="18"/>
        <v>88636.368421052626</v>
      </c>
      <c r="F60" s="809">
        <v>124</v>
      </c>
      <c r="G60" s="125">
        <v>10976181</v>
      </c>
      <c r="H60" s="174">
        <f>G60/F60</f>
        <v>88517.588709677424</v>
      </c>
      <c r="I60" s="810">
        <v>8</v>
      </c>
      <c r="J60" s="125">
        <v>603386</v>
      </c>
      <c r="K60" s="174">
        <f t="shared" si="20"/>
        <v>75423.25</v>
      </c>
      <c r="L60" s="509">
        <v>1</v>
      </c>
      <c r="M60" s="173">
        <v>209070</v>
      </c>
      <c r="N60" s="174">
        <f t="shared" si="21"/>
        <v>209070</v>
      </c>
    </row>
    <row r="61" spans="2:14" x14ac:dyDescent="0.2">
      <c r="B61" s="535" t="s">
        <v>96</v>
      </c>
      <c r="C61" s="509">
        <f t="shared" si="16"/>
        <v>133</v>
      </c>
      <c r="D61" s="173">
        <f t="shared" si="17"/>
        <v>11615913</v>
      </c>
      <c r="E61" s="174">
        <f t="shared" si="18"/>
        <v>87337.691729323313</v>
      </c>
      <c r="F61" s="809">
        <v>124</v>
      </c>
      <c r="G61" s="125">
        <v>10803457</v>
      </c>
      <c r="H61" s="174">
        <f t="shared" si="19"/>
        <v>87124.653225806454</v>
      </c>
      <c r="I61" s="810">
        <v>8</v>
      </c>
      <c r="J61" s="125">
        <v>603386</v>
      </c>
      <c r="K61" s="174">
        <f t="shared" si="20"/>
        <v>75423.25</v>
      </c>
      <c r="L61" s="512">
        <v>1</v>
      </c>
      <c r="M61" s="173">
        <v>209070</v>
      </c>
      <c r="N61" s="174">
        <f t="shared" si="21"/>
        <v>209070</v>
      </c>
    </row>
    <row r="62" spans="2:14" x14ac:dyDescent="0.2">
      <c r="B62" s="535" t="s">
        <v>97</v>
      </c>
      <c r="C62" s="509">
        <f t="shared" si="16"/>
        <v>133</v>
      </c>
      <c r="D62" s="173">
        <f t="shared" si="17"/>
        <v>11615913</v>
      </c>
      <c r="E62" s="174">
        <f t="shared" si="18"/>
        <v>87337.691729323313</v>
      </c>
      <c r="F62" s="809">
        <v>124</v>
      </c>
      <c r="G62" s="125">
        <v>10803457</v>
      </c>
      <c r="H62" s="174">
        <f t="shared" si="19"/>
        <v>87124.653225806454</v>
      </c>
      <c r="I62" s="810">
        <v>8</v>
      </c>
      <c r="J62" s="125">
        <v>603386</v>
      </c>
      <c r="K62" s="174">
        <f t="shared" si="20"/>
        <v>75423.25</v>
      </c>
      <c r="L62" s="509">
        <v>1</v>
      </c>
      <c r="M62" s="173">
        <v>209070</v>
      </c>
      <c r="N62" s="174">
        <f t="shared" si="21"/>
        <v>209070</v>
      </c>
    </row>
    <row r="63" spans="2:14" x14ac:dyDescent="0.2">
      <c r="B63" s="535" t="s">
        <v>98</v>
      </c>
      <c r="C63" s="509">
        <f t="shared" si="16"/>
        <v>133</v>
      </c>
      <c r="D63" s="173">
        <f t="shared" si="17"/>
        <v>11615913</v>
      </c>
      <c r="E63" s="174">
        <f t="shared" si="18"/>
        <v>87337.691729323313</v>
      </c>
      <c r="F63" s="809">
        <v>124</v>
      </c>
      <c r="G63" s="125">
        <v>10803457</v>
      </c>
      <c r="H63" s="174">
        <f t="shared" si="19"/>
        <v>87124.653225806454</v>
      </c>
      <c r="I63" s="810">
        <v>8</v>
      </c>
      <c r="J63" s="125">
        <v>603386</v>
      </c>
      <c r="K63" s="174">
        <f t="shared" si="20"/>
        <v>75423.25</v>
      </c>
      <c r="L63" s="512">
        <v>1</v>
      </c>
      <c r="M63" s="173">
        <v>209070</v>
      </c>
      <c r="N63" s="174">
        <f t="shared" si="21"/>
        <v>209070</v>
      </c>
    </row>
    <row r="64" spans="2:14" x14ac:dyDescent="0.2">
      <c r="B64" s="535" t="s">
        <v>99</v>
      </c>
      <c r="C64" s="509">
        <f t="shared" si="16"/>
        <v>131</v>
      </c>
      <c r="D64" s="173">
        <f t="shared" si="17"/>
        <v>11903788</v>
      </c>
      <c r="E64" s="174">
        <f t="shared" si="18"/>
        <v>90868.610687022898</v>
      </c>
      <c r="F64" s="509">
        <v>120</v>
      </c>
      <c r="G64" s="125">
        <v>10923213</v>
      </c>
      <c r="H64" s="174">
        <f t="shared" si="19"/>
        <v>91026.774999999994</v>
      </c>
      <c r="I64" s="512">
        <v>10</v>
      </c>
      <c r="J64" s="125">
        <v>771505</v>
      </c>
      <c r="K64" s="174">
        <f t="shared" si="20"/>
        <v>77150.5</v>
      </c>
      <c r="L64" s="509">
        <v>1</v>
      </c>
      <c r="M64" s="173">
        <v>209070</v>
      </c>
      <c r="N64" s="174">
        <f t="shared" si="21"/>
        <v>209070</v>
      </c>
    </row>
    <row r="65" spans="2:14" x14ac:dyDescent="0.2">
      <c r="B65" s="535" t="s">
        <v>100</v>
      </c>
      <c r="C65" s="509">
        <f t="shared" si="16"/>
        <v>131</v>
      </c>
      <c r="D65" s="173">
        <f t="shared" si="17"/>
        <v>12041965</v>
      </c>
      <c r="E65" s="174">
        <f t="shared" si="18"/>
        <v>91923.396946564884</v>
      </c>
      <c r="F65" s="509">
        <v>118</v>
      </c>
      <c r="G65" s="125">
        <v>10808060</v>
      </c>
      <c r="H65" s="174">
        <f t="shared" si="19"/>
        <v>91593.728813559326</v>
      </c>
      <c r="I65" s="512">
        <v>12</v>
      </c>
      <c r="J65" s="125">
        <v>1024835</v>
      </c>
      <c r="K65" s="174">
        <f t="shared" si="20"/>
        <v>85402.916666666672</v>
      </c>
      <c r="L65" s="512">
        <v>1</v>
      </c>
      <c r="M65" s="173">
        <v>209070</v>
      </c>
      <c r="N65" s="174">
        <f t="shared" si="21"/>
        <v>209070</v>
      </c>
    </row>
    <row r="66" spans="2:14" x14ac:dyDescent="0.2">
      <c r="B66" s="535" t="s">
        <v>101</v>
      </c>
      <c r="C66" s="509">
        <f t="shared" si="16"/>
        <v>132</v>
      </c>
      <c r="D66" s="173">
        <f t="shared" si="17"/>
        <v>12341358</v>
      </c>
      <c r="E66" s="174">
        <f t="shared" si="18"/>
        <v>93495.136363636368</v>
      </c>
      <c r="F66" s="509">
        <v>118</v>
      </c>
      <c r="G66" s="125">
        <v>10865638</v>
      </c>
      <c r="H66" s="174">
        <f t="shared" si="19"/>
        <v>92081.677966101692</v>
      </c>
      <c r="I66" s="512">
        <v>13</v>
      </c>
      <c r="J66" s="125">
        <v>1266650</v>
      </c>
      <c r="K66" s="174">
        <f t="shared" si="20"/>
        <v>97434.61538461539</v>
      </c>
      <c r="L66" s="509">
        <v>1</v>
      </c>
      <c r="M66" s="173">
        <v>209070</v>
      </c>
      <c r="N66" s="174">
        <f t="shared" si="21"/>
        <v>209070</v>
      </c>
    </row>
    <row r="67" spans="2:14" x14ac:dyDescent="0.2">
      <c r="B67" s="535" t="s">
        <v>102</v>
      </c>
      <c r="C67" s="509">
        <f t="shared" si="16"/>
        <v>138</v>
      </c>
      <c r="D67" s="173">
        <f t="shared" si="17"/>
        <v>12479538</v>
      </c>
      <c r="E67" s="174">
        <f t="shared" si="18"/>
        <v>90431.434782608689</v>
      </c>
      <c r="F67" s="509">
        <v>118</v>
      </c>
      <c r="G67" s="125">
        <v>10796548</v>
      </c>
      <c r="H67" s="174">
        <f t="shared" si="19"/>
        <v>91496.169491525419</v>
      </c>
      <c r="I67" s="512">
        <v>19</v>
      </c>
      <c r="J67" s="125">
        <v>1473920</v>
      </c>
      <c r="K67" s="174">
        <f t="shared" si="20"/>
        <v>77574.736842105267</v>
      </c>
      <c r="L67" s="512">
        <v>1</v>
      </c>
      <c r="M67" s="173">
        <v>209070</v>
      </c>
      <c r="N67" s="174">
        <f t="shared" si="21"/>
        <v>209070</v>
      </c>
    </row>
    <row r="68" spans="2:14" x14ac:dyDescent="0.2">
      <c r="B68" s="536" t="s">
        <v>21</v>
      </c>
      <c r="C68" s="512">
        <f t="shared" ref="C68:N68" si="22">SUM(C56:C67)</f>
        <v>1576</v>
      </c>
      <c r="D68" s="808">
        <f t="shared" si="22"/>
        <v>142500000</v>
      </c>
      <c r="E68" s="126">
        <f t="shared" si="22"/>
        <v>1085503.391747291</v>
      </c>
      <c r="F68" s="512">
        <f t="shared" si="22"/>
        <v>1466</v>
      </c>
      <c r="G68" s="125">
        <f t="shared" si="22"/>
        <v>132135627</v>
      </c>
      <c r="H68" s="126">
        <f t="shared" si="22"/>
        <v>1081860.9964324767</v>
      </c>
      <c r="I68" s="512">
        <f t="shared" si="22"/>
        <v>98</v>
      </c>
      <c r="J68" s="125">
        <f t="shared" si="22"/>
        <v>7855533</v>
      </c>
      <c r="K68" s="126">
        <f t="shared" si="22"/>
        <v>940948.51889338729</v>
      </c>
      <c r="L68" s="512">
        <f t="shared" si="22"/>
        <v>12</v>
      </c>
      <c r="M68" s="125">
        <f t="shared" si="22"/>
        <v>2508840</v>
      </c>
      <c r="N68" s="126">
        <f t="shared" si="22"/>
        <v>2508840</v>
      </c>
    </row>
    <row r="69" spans="2:14" ht="13.5" thickBot="1" x14ac:dyDescent="0.25">
      <c r="B69" s="538" t="s">
        <v>103</v>
      </c>
      <c r="C69" s="531">
        <f t="shared" ref="C69:N69" si="23">C68/12</f>
        <v>131.33333333333334</v>
      </c>
      <c r="D69" s="545">
        <f t="shared" si="23"/>
        <v>11875000</v>
      </c>
      <c r="E69" s="545">
        <f t="shared" si="23"/>
        <v>90458.615978940914</v>
      </c>
      <c r="F69" s="531">
        <f t="shared" si="23"/>
        <v>122.16666666666667</v>
      </c>
      <c r="G69" s="545">
        <f t="shared" si="23"/>
        <v>11011302.25</v>
      </c>
      <c r="H69" s="545">
        <f t="shared" si="23"/>
        <v>90155.083036039723</v>
      </c>
      <c r="I69" s="531">
        <f t="shared" si="23"/>
        <v>8.1666666666666661</v>
      </c>
      <c r="J69" s="545">
        <f t="shared" si="23"/>
        <v>654627.75</v>
      </c>
      <c r="K69" s="545">
        <f t="shared" si="23"/>
        <v>78412.376574448936</v>
      </c>
      <c r="L69" s="531">
        <f t="shared" si="23"/>
        <v>1</v>
      </c>
      <c r="M69" s="545">
        <f t="shared" si="23"/>
        <v>209070</v>
      </c>
      <c r="N69" s="545">
        <f t="shared" si="23"/>
        <v>209070</v>
      </c>
    </row>
    <row r="70" spans="2:14" ht="14.25" x14ac:dyDescent="0.2">
      <c r="B70" s="998" t="s">
        <v>854</v>
      </c>
      <c r="C70" s="998"/>
      <c r="D70" s="998"/>
      <c r="E70" s="998"/>
      <c r="F70" s="998"/>
      <c r="G70" s="998"/>
      <c r="H70" s="998"/>
      <c r="I70" s="998"/>
      <c r="J70" s="998"/>
      <c r="K70" s="998"/>
      <c r="L70" s="998"/>
      <c r="M70" s="998"/>
      <c r="N70" s="262"/>
    </row>
  </sheetData>
  <mergeCells count="58">
    <mergeCell ref="B48:N48"/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B6:B8"/>
    <mergeCell ref="C6:E6"/>
    <mergeCell ref="M7:M8"/>
    <mergeCell ref="L7:L8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C31:C32"/>
    <mergeCell ref="D31:D32"/>
    <mergeCell ref="E31:E32"/>
    <mergeCell ref="K7:K8"/>
    <mergeCell ref="L31:L32"/>
    <mergeCell ref="N7:N8"/>
    <mergeCell ref="L30:N30"/>
    <mergeCell ref="C54:C55"/>
    <mergeCell ref="D54:D55"/>
    <mergeCell ref="E54:E55"/>
    <mergeCell ref="F54:F55"/>
    <mergeCell ref="N31:N32"/>
    <mergeCell ref="K31:K32"/>
    <mergeCell ref="M31:M32"/>
    <mergeCell ref="G31:G32"/>
    <mergeCell ref="B47:M47"/>
    <mergeCell ref="F31:F32"/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</sheetPr>
  <dimension ref="B1:G10"/>
  <sheetViews>
    <sheetView showGridLines="0" zoomScale="115" zoomScaleNormal="115" workbookViewId="0">
      <selection activeCell="F7" sqref="F7"/>
    </sheetView>
  </sheetViews>
  <sheetFormatPr defaultRowHeight="12.75" x14ac:dyDescent="0.2"/>
  <cols>
    <col min="1" max="1" width="1" style="6" customWidth="1"/>
    <col min="2" max="2" width="19.7109375" style="6" customWidth="1"/>
    <col min="3" max="3" width="20.7109375" style="6" customWidth="1"/>
    <col min="4" max="4" width="19.140625" style="6" customWidth="1"/>
    <col min="5" max="5" width="20.7109375" style="6" customWidth="1"/>
    <col min="6" max="6" width="18.28515625" style="6" customWidth="1"/>
    <col min="7" max="7" width="18.85546875" style="6" customWidth="1"/>
    <col min="8" max="16384" width="9.140625" style="6"/>
  </cols>
  <sheetData>
    <row r="1" spans="2:7" x14ac:dyDescent="0.2">
      <c r="G1" s="306" t="s">
        <v>771</v>
      </c>
    </row>
    <row r="3" spans="2:7" ht="18" customHeight="1" x14ac:dyDescent="0.25">
      <c r="B3" s="1019" t="s">
        <v>398</v>
      </c>
      <c r="C3" s="1019"/>
      <c r="D3" s="1019"/>
      <c r="E3" s="1019"/>
      <c r="F3" s="1019"/>
      <c r="G3" s="1019"/>
    </row>
    <row r="4" spans="2:7" ht="18" customHeight="1" thickBot="1" x14ac:dyDescent="0.25">
      <c r="B4" s="307"/>
      <c r="C4" s="308"/>
      <c r="D4" s="308"/>
      <c r="E4" s="308"/>
      <c r="F4" s="308"/>
      <c r="G4" s="306" t="s">
        <v>45</v>
      </c>
    </row>
    <row r="5" spans="2:7" ht="20.100000000000001" customHeight="1" thickBot="1" x14ac:dyDescent="0.25">
      <c r="B5" s="1020"/>
      <c r="C5" s="1021"/>
      <c r="D5" s="1024" t="s">
        <v>856</v>
      </c>
      <c r="E5" s="1025"/>
      <c r="F5" s="1024" t="s">
        <v>857</v>
      </c>
      <c r="G5" s="1025"/>
    </row>
    <row r="6" spans="2:7" ht="20.100000000000001" customHeight="1" thickBot="1" x14ac:dyDescent="0.25">
      <c r="B6" s="1022"/>
      <c r="C6" s="1023"/>
      <c r="D6" s="309" t="s">
        <v>393</v>
      </c>
      <c r="E6" s="310" t="s">
        <v>385</v>
      </c>
      <c r="F6" s="309" t="s">
        <v>393</v>
      </c>
      <c r="G6" s="310" t="s">
        <v>385</v>
      </c>
    </row>
    <row r="7" spans="2:7" ht="20.100000000000001" customHeight="1" x14ac:dyDescent="0.2">
      <c r="B7" s="1026" t="s">
        <v>394</v>
      </c>
      <c r="C7" s="311" t="s">
        <v>395</v>
      </c>
      <c r="D7" s="598">
        <v>43174.32</v>
      </c>
      <c r="E7" s="599">
        <v>32195.200000000001</v>
      </c>
      <c r="F7" s="598">
        <v>49399.15</v>
      </c>
      <c r="G7" s="599">
        <v>36800</v>
      </c>
    </row>
    <row r="8" spans="2:7" ht="20.100000000000001" customHeight="1" thickBot="1" x14ac:dyDescent="0.25">
      <c r="B8" s="1027"/>
      <c r="C8" s="312" t="s">
        <v>396</v>
      </c>
      <c r="D8" s="600">
        <v>121053.81</v>
      </c>
      <c r="E8" s="601">
        <v>86788.72</v>
      </c>
      <c r="F8" s="600">
        <v>140123</v>
      </c>
      <c r="G8" s="601">
        <v>100525</v>
      </c>
    </row>
    <row r="9" spans="2:7" ht="20.100000000000001" customHeight="1" x14ac:dyDescent="0.2">
      <c r="B9" s="1017" t="s">
        <v>397</v>
      </c>
      <c r="C9" s="313" t="s">
        <v>395</v>
      </c>
      <c r="D9" s="598">
        <v>141218.95000000001</v>
      </c>
      <c r="E9" s="599">
        <v>100924.48</v>
      </c>
      <c r="F9" s="598">
        <v>180000</v>
      </c>
      <c r="G9" s="599">
        <v>128500</v>
      </c>
    </row>
    <row r="10" spans="2:7" ht="20.100000000000001" customHeight="1" thickBot="1" x14ac:dyDescent="0.25">
      <c r="B10" s="1018"/>
      <c r="C10" s="312" t="s">
        <v>396</v>
      </c>
      <c r="D10" s="600">
        <v>160000</v>
      </c>
      <c r="E10" s="601">
        <v>114090</v>
      </c>
      <c r="F10" s="600">
        <v>180000</v>
      </c>
      <c r="G10" s="601">
        <v>128500</v>
      </c>
    </row>
  </sheetData>
  <mergeCells count="6">
    <mergeCell ref="B9:B10"/>
    <mergeCell ref="B3:G3"/>
    <mergeCell ref="B5:C6"/>
    <mergeCell ref="D5:E5"/>
    <mergeCell ref="F5:G5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6" tint="0.59999389629810485"/>
  </sheetPr>
  <dimension ref="A2:O49"/>
  <sheetViews>
    <sheetView showGridLines="0" zoomScale="115" zoomScaleNormal="115" workbookViewId="0">
      <selection activeCell="P23" sqref="P23"/>
    </sheetView>
  </sheetViews>
  <sheetFormatPr defaultColWidth="18" defaultRowHeight="12.75" x14ac:dyDescent="0.2"/>
  <cols>
    <col min="1" max="1" width="2.85546875" style="6" customWidth="1"/>
    <col min="2" max="2" width="11.85546875" style="6" customWidth="1"/>
    <col min="3" max="4" width="12.7109375" style="6" customWidth="1"/>
    <col min="5" max="5" width="12.5703125" style="6" customWidth="1"/>
    <col min="6" max="14" width="12.7109375" style="6" customWidth="1"/>
    <col min="15" max="15" width="13.42578125" style="6" bestFit="1" customWidth="1"/>
    <col min="16" max="254" width="9.140625" style="6" customWidth="1"/>
    <col min="255" max="16384" width="18" style="6"/>
  </cols>
  <sheetData>
    <row r="2" spans="1:15" x14ac:dyDescent="0.2">
      <c r="N2" s="37" t="s">
        <v>810</v>
      </c>
    </row>
    <row r="5" spans="1:15" ht="15.75" customHeight="1" x14ac:dyDescent="0.2">
      <c r="B5" s="824" t="s">
        <v>858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</row>
    <row r="6" spans="1:15" ht="15.75" customHeight="1" x14ac:dyDescent="0.2"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</row>
    <row r="7" spans="1:15" ht="15" thickBot="1" x14ac:dyDescent="0.25">
      <c r="B7" s="521"/>
      <c r="C7" s="459"/>
      <c r="D7" s="459"/>
      <c r="E7" s="459"/>
      <c r="F7" s="459"/>
      <c r="G7" s="262"/>
      <c r="H7" s="262"/>
      <c r="I7" s="262"/>
      <c r="J7" s="262"/>
      <c r="K7" s="262"/>
      <c r="L7" s="262"/>
      <c r="M7" s="262"/>
      <c r="N7" s="36" t="s">
        <v>45</v>
      </c>
    </row>
    <row r="8" spans="1:15" ht="15" customHeight="1" x14ac:dyDescent="0.2">
      <c r="B8" s="1001" t="s">
        <v>882</v>
      </c>
      <c r="C8" s="1004" t="s">
        <v>21</v>
      </c>
      <c r="D8" s="1005"/>
      <c r="E8" s="1006"/>
      <c r="F8" s="1007" t="s">
        <v>192</v>
      </c>
      <c r="G8" s="1008"/>
      <c r="H8" s="1009"/>
      <c r="I8" s="1007" t="s">
        <v>89</v>
      </c>
      <c r="J8" s="1008"/>
      <c r="K8" s="1009"/>
      <c r="L8" s="1007" t="s">
        <v>90</v>
      </c>
      <c r="M8" s="1008"/>
      <c r="N8" s="1009"/>
      <c r="O8" s="522"/>
    </row>
    <row r="9" spans="1:15" ht="12.75" customHeight="1" x14ac:dyDescent="0.2">
      <c r="B9" s="1002"/>
      <c r="C9" s="999" t="s">
        <v>48</v>
      </c>
      <c r="D9" s="838" t="s">
        <v>191</v>
      </c>
      <c r="E9" s="996" t="s">
        <v>247</v>
      </c>
      <c r="F9" s="999" t="s">
        <v>48</v>
      </c>
      <c r="G9" s="838" t="s">
        <v>191</v>
      </c>
      <c r="H9" s="996" t="s">
        <v>247</v>
      </c>
      <c r="I9" s="999" t="s">
        <v>48</v>
      </c>
      <c r="J9" s="838" t="s">
        <v>191</v>
      </c>
      <c r="K9" s="996" t="s">
        <v>247</v>
      </c>
      <c r="L9" s="999" t="s">
        <v>48</v>
      </c>
      <c r="M9" s="838" t="s">
        <v>191</v>
      </c>
      <c r="N9" s="996" t="s">
        <v>247</v>
      </c>
    </row>
    <row r="10" spans="1:15" ht="21.75" customHeight="1" thickBot="1" x14ac:dyDescent="0.25">
      <c r="A10" s="8"/>
      <c r="B10" s="1016"/>
      <c r="C10" s="1000"/>
      <c r="D10" s="839"/>
      <c r="E10" s="997"/>
      <c r="F10" s="1000"/>
      <c r="G10" s="839"/>
      <c r="H10" s="997"/>
      <c r="I10" s="1000"/>
      <c r="J10" s="839"/>
      <c r="K10" s="997"/>
      <c r="L10" s="1000"/>
      <c r="M10" s="839"/>
      <c r="N10" s="997"/>
    </row>
    <row r="11" spans="1:15" ht="14.25" customHeight="1" x14ac:dyDescent="0.2">
      <c r="A11" s="8"/>
      <c r="B11" s="523" t="s">
        <v>91</v>
      </c>
      <c r="C11" s="509"/>
      <c r="D11" s="173"/>
      <c r="E11" s="524"/>
      <c r="F11" s="508"/>
      <c r="G11" s="136"/>
      <c r="H11" s="177"/>
      <c r="I11" s="508"/>
      <c r="J11" s="136"/>
      <c r="K11" s="177"/>
      <c r="L11" s="509"/>
      <c r="M11" s="173"/>
      <c r="N11" s="177"/>
    </row>
    <row r="12" spans="1:15" ht="14.25" customHeight="1" x14ac:dyDescent="0.2">
      <c r="A12" s="8"/>
      <c r="B12" s="525" t="s">
        <v>92</v>
      </c>
      <c r="C12" s="512"/>
      <c r="D12" s="125"/>
      <c r="E12" s="526"/>
      <c r="F12" s="511"/>
      <c r="G12" s="130"/>
      <c r="H12" s="131"/>
      <c r="I12" s="511"/>
      <c r="J12" s="130"/>
      <c r="K12" s="131"/>
      <c r="L12" s="512"/>
      <c r="M12" s="125"/>
      <c r="N12" s="131"/>
    </row>
    <row r="13" spans="1:15" ht="14.25" customHeight="1" x14ac:dyDescent="0.2">
      <c r="A13" s="8"/>
      <c r="B13" s="525" t="s">
        <v>93</v>
      </c>
      <c r="C13" s="512"/>
      <c r="D13" s="125"/>
      <c r="E13" s="526"/>
      <c r="F13" s="511"/>
      <c r="G13" s="130"/>
      <c r="H13" s="131"/>
      <c r="I13" s="511"/>
      <c r="J13" s="130"/>
      <c r="K13" s="131"/>
      <c r="L13" s="512"/>
      <c r="M13" s="125"/>
      <c r="N13" s="131"/>
    </row>
    <row r="14" spans="1:15" ht="14.25" customHeight="1" x14ac:dyDescent="0.2">
      <c r="A14" s="8"/>
      <c r="B14" s="525" t="s">
        <v>94</v>
      </c>
      <c r="C14" s="512"/>
      <c r="D14" s="125"/>
      <c r="E14" s="526"/>
      <c r="F14" s="511"/>
      <c r="G14" s="130"/>
      <c r="H14" s="131"/>
      <c r="I14" s="511"/>
      <c r="J14" s="130"/>
      <c r="K14" s="131"/>
      <c r="L14" s="512"/>
      <c r="M14" s="125"/>
      <c r="N14" s="131"/>
    </row>
    <row r="15" spans="1:15" ht="14.25" customHeight="1" x14ac:dyDescent="0.2">
      <c r="A15" s="8"/>
      <c r="B15" s="525" t="s">
        <v>95</v>
      </c>
      <c r="C15" s="512"/>
      <c r="D15" s="125"/>
      <c r="E15" s="526"/>
      <c r="F15" s="511"/>
      <c r="G15" s="130"/>
      <c r="H15" s="131"/>
      <c r="I15" s="511"/>
      <c r="J15" s="130"/>
      <c r="K15" s="131"/>
      <c r="L15" s="512"/>
      <c r="M15" s="125"/>
      <c r="N15" s="131"/>
    </row>
    <row r="16" spans="1:15" ht="14.25" customHeight="1" x14ac:dyDescent="0.2">
      <c r="A16" s="8"/>
      <c r="B16" s="525" t="s">
        <v>96</v>
      </c>
      <c r="C16" s="512"/>
      <c r="D16" s="125"/>
      <c r="E16" s="526"/>
      <c r="F16" s="511"/>
      <c r="G16" s="130"/>
      <c r="H16" s="131"/>
      <c r="I16" s="511"/>
      <c r="J16" s="130"/>
      <c r="K16" s="131"/>
      <c r="L16" s="512"/>
      <c r="M16" s="125"/>
      <c r="N16" s="131"/>
    </row>
    <row r="17" spans="1:14" ht="14.25" customHeight="1" x14ac:dyDescent="0.2">
      <c r="A17" s="8"/>
      <c r="B17" s="525" t="s">
        <v>97</v>
      </c>
      <c r="C17" s="512"/>
      <c r="D17" s="125"/>
      <c r="E17" s="526"/>
      <c r="F17" s="511"/>
      <c r="G17" s="130"/>
      <c r="H17" s="131"/>
      <c r="I17" s="511"/>
      <c r="J17" s="130"/>
      <c r="K17" s="131"/>
      <c r="L17" s="512"/>
      <c r="M17" s="125"/>
      <c r="N17" s="131"/>
    </row>
    <row r="18" spans="1:14" ht="14.25" customHeight="1" x14ac:dyDescent="0.2">
      <c r="A18" s="8"/>
      <c r="B18" s="525" t="s">
        <v>98</v>
      </c>
      <c r="C18" s="512"/>
      <c r="D18" s="125"/>
      <c r="E18" s="526"/>
      <c r="F18" s="511"/>
      <c r="G18" s="130"/>
      <c r="H18" s="131"/>
      <c r="I18" s="511"/>
      <c r="J18" s="130"/>
      <c r="K18" s="131"/>
      <c r="L18" s="512"/>
      <c r="M18" s="125"/>
      <c r="N18" s="131"/>
    </row>
    <row r="19" spans="1:14" ht="14.25" customHeight="1" x14ac:dyDescent="0.2">
      <c r="A19" s="8"/>
      <c r="B19" s="525" t="s">
        <v>99</v>
      </c>
      <c r="C19" s="512"/>
      <c r="D19" s="125"/>
      <c r="E19" s="526"/>
      <c r="F19" s="511"/>
      <c r="G19" s="130"/>
      <c r="H19" s="131"/>
      <c r="I19" s="511"/>
      <c r="J19" s="130"/>
      <c r="K19" s="131"/>
      <c r="L19" s="512"/>
      <c r="M19" s="125"/>
      <c r="N19" s="131"/>
    </row>
    <row r="20" spans="1:14" ht="14.25" customHeight="1" x14ac:dyDescent="0.2">
      <c r="A20" s="8"/>
      <c r="B20" s="525" t="s">
        <v>100</v>
      </c>
      <c r="C20" s="512"/>
      <c r="D20" s="125"/>
      <c r="E20" s="526"/>
      <c r="F20" s="511"/>
      <c r="G20" s="130"/>
      <c r="H20" s="131"/>
      <c r="I20" s="511"/>
      <c r="J20" s="130"/>
      <c r="K20" s="131"/>
      <c r="L20" s="512"/>
      <c r="M20" s="125"/>
      <c r="N20" s="131"/>
    </row>
    <row r="21" spans="1:14" ht="14.25" customHeight="1" x14ac:dyDescent="0.2">
      <c r="A21" s="8"/>
      <c r="B21" s="525" t="s">
        <v>101</v>
      </c>
      <c r="C21" s="512"/>
      <c r="D21" s="125"/>
      <c r="E21" s="526"/>
      <c r="F21" s="511"/>
      <c r="G21" s="130"/>
      <c r="H21" s="131"/>
      <c r="I21" s="511"/>
      <c r="J21" s="130"/>
      <c r="K21" s="131"/>
      <c r="L21" s="512"/>
      <c r="M21" s="125"/>
      <c r="N21" s="131"/>
    </row>
    <row r="22" spans="1:14" ht="14.25" customHeight="1" x14ac:dyDescent="0.2">
      <c r="A22" s="8"/>
      <c r="B22" s="525" t="s">
        <v>102</v>
      </c>
      <c r="C22" s="512"/>
      <c r="D22" s="125"/>
      <c r="E22" s="526"/>
      <c r="F22" s="511"/>
      <c r="G22" s="130"/>
      <c r="H22" s="131"/>
      <c r="I22" s="511"/>
      <c r="J22" s="130"/>
      <c r="K22" s="131"/>
      <c r="L22" s="512"/>
      <c r="M22" s="125"/>
      <c r="N22" s="131"/>
    </row>
    <row r="23" spans="1:14" ht="14.25" customHeight="1" x14ac:dyDescent="0.2">
      <c r="A23" s="8"/>
      <c r="B23" s="527" t="s">
        <v>21</v>
      </c>
      <c r="C23" s="512"/>
      <c r="D23" s="513"/>
      <c r="E23" s="528"/>
      <c r="F23" s="511"/>
      <c r="G23" s="130"/>
      <c r="H23" s="131"/>
      <c r="I23" s="511"/>
      <c r="J23" s="130"/>
      <c r="K23" s="131"/>
      <c r="L23" s="529"/>
      <c r="M23" s="513"/>
      <c r="N23" s="131"/>
    </row>
    <row r="24" spans="1:14" ht="14.25" customHeight="1" thickBot="1" x14ac:dyDescent="0.25">
      <c r="A24" s="8"/>
      <c r="B24" s="530" t="s">
        <v>103</v>
      </c>
      <c r="C24" s="531"/>
      <c r="D24" s="516"/>
      <c r="E24" s="532"/>
      <c r="F24" s="518"/>
      <c r="G24" s="132"/>
      <c r="H24" s="133"/>
      <c r="I24" s="518"/>
      <c r="J24" s="132"/>
      <c r="K24" s="133"/>
      <c r="L24" s="519"/>
      <c r="M24" s="516"/>
      <c r="N24" s="133"/>
    </row>
    <row r="25" spans="1:14" ht="14.25" x14ac:dyDescent="0.2">
      <c r="B25" s="998" t="s">
        <v>854</v>
      </c>
      <c r="C25" s="998"/>
      <c r="D25" s="998"/>
      <c r="E25" s="998"/>
      <c r="F25" s="998"/>
      <c r="G25" s="998"/>
      <c r="H25" s="998"/>
      <c r="I25" s="998"/>
      <c r="J25" s="998"/>
      <c r="K25" s="998"/>
      <c r="L25" s="998"/>
      <c r="M25" s="998"/>
      <c r="N25" s="262"/>
    </row>
    <row r="29" spans="1:14" ht="15.75" customHeight="1" x14ac:dyDescent="0.2">
      <c r="B29" s="824" t="s">
        <v>859</v>
      </c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</row>
    <row r="30" spans="1:14" ht="15.75" customHeight="1" x14ac:dyDescent="0.2">
      <c r="B30" s="824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</row>
    <row r="31" spans="1:14" ht="15" thickBot="1" x14ac:dyDescent="0.25">
      <c r="B31" s="521"/>
      <c r="C31" s="459"/>
      <c r="D31" s="459"/>
      <c r="E31" s="459"/>
      <c r="F31" s="459"/>
      <c r="G31" s="262"/>
      <c r="H31" s="262"/>
      <c r="I31" s="262"/>
      <c r="J31" s="262"/>
      <c r="K31" s="262"/>
      <c r="L31" s="262"/>
      <c r="M31" s="262"/>
      <c r="N31" s="36" t="s">
        <v>45</v>
      </c>
    </row>
    <row r="32" spans="1:14" ht="15" customHeight="1" x14ac:dyDescent="0.2">
      <c r="B32" s="1001" t="s">
        <v>883</v>
      </c>
      <c r="C32" s="1004" t="s">
        <v>21</v>
      </c>
      <c r="D32" s="1005"/>
      <c r="E32" s="1006"/>
      <c r="F32" s="1007" t="s">
        <v>192</v>
      </c>
      <c r="G32" s="1008"/>
      <c r="H32" s="1009"/>
      <c r="I32" s="1007" t="s">
        <v>89</v>
      </c>
      <c r="J32" s="1008"/>
      <c r="K32" s="1009"/>
      <c r="L32" s="1007" t="s">
        <v>90</v>
      </c>
      <c r="M32" s="1008"/>
      <c r="N32" s="1009"/>
    </row>
    <row r="33" spans="2:14" ht="12.75" customHeight="1" x14ac:dyDescent="0.2">
      <c r="B33" s="1002"/>
      <c r="C33" s="999" t="s">
        <v>48</v>
      </c>
      <c r="D33" s="838" t="s">
        <v>191</v>
      </c>
      <c r="E33" s="996" t="s">
        <v>247</v>
      </c>
      <c r="F33" s="999" t="s">
        <v>48</v>
      </c>
      <c r="G33" s="838" t="s">
        <v>191</v>
      </c>
      <c r="H33" s="996" t="s">
        <v>247</v>
      </c>
      <c r="I33" s="999" t="s">
        <v>48</v>
      </c>
      <c r="J33" s="838" t="s">
        <v>191</v>
      </c>
      <c r="K33" s="996" t="s">
        <v>247</v>
      </c>
      <c r="L33" s="999" t="s">
        <v>48</v>
      </c>
      <c r="M33" s="838" t="s">
        <v>191</v>
      </c>
      <c r="N33" s="996" t="s">
        <v>247</v>
      </c>
    </row>
    <row r="34" spans="2:14" ht="13.5" thickBot="1" x14ac:dyDescent="0.25">
      <c r="B34" s="1003"/>
      <c r="C34" s="1000"/>
      <c r="D34" s="839"/>
      <c r="E34" s="997"/>
      <c r="F34" s="1000"/>
      <c r="G34" s="839"/>
      <c r="H34" s="997"/>
      <c r="I34" s="1000"/>
      <c r="J34" s="839"/>
      <c r="K34" s="997"/>
      <c r="L34" s="1000"/>
      <c r="M34" s="839"/>
      <c r="N34" s="997"/>
    </row>
    <row r="35" spans="2:14" ht="14.25" x14ac:dyDescent="0.2">
      <c r="B35" s="533" t="s">
        <v>91</v>
      </c>
      <c r="C35" s="509"/>
      <c r="D35" s="173"/>
      <c r="E35" s="174"/>
      <c r="F35" s="534"/>
      <c r="G35" s="136"/>
      <c r="H35" s="177"/>
      <c r="I35" s="534"/>
      <c r="J35" s="136"/>
      <c r="K35" s="177"/>
      <c r="L35" s="507"/>
      <c r="M35" s="173"/>
      <c r="N35" s="177"/>
    </row>
    <row r="36" spans="2:14" ht="14.25" x14ac:dyDescent="0.2">
      <c r="B36" s="535" t="s">
        <v>92</v>
      </c>
      <c r="C36" s="512"/>
      <c r="D36" s="125"/>
      <c r="E36" s="126"/>
      <c r="F36" s="175"/>
      <c r="G36" s="130"/>
      <c r="H36" s="131"/>
      <c r="I36" s="175"/>
      <c r="J36" s="130"/>
      <c r="K36" s="131"/>
      <c r="L36" s="510"/>
      <c r="M36" s="125"/>
      <c r="N36" s="131"/>
    </row>
    <row r="37" spans="2:14" ht="14.25" x14ac:dyDescent="0.2">
      <c r="B37" s="535" t="s">
        <v>93</v>
      </c>
      <c r="C37" s="512"/>
      <c r="D37" s="125"/>
      <c r="E37" s="126"/>
      <c r="F37" s="175"/>
      <c r="G37" s="130"/>
      <c r="H37" s="131"/>
      <c r="I37" s="175"/>
      <c r="J37" s="130"/>
      <c r="K37" s="131"/>
      <c r="L37" s="510"/>
      <c r="M37" s="125"/>
      <c r="N37" s="131"/>
    </row>
    <row r="38" spans="2:14" ht="14.25" x14ac:dyDescent="0.2">
      <c r="B38" s="535" t="s">
        <v>94</v>
      </c>
      <c r="C38" s="512"/>
      <c r="D38" s="125"/>
      <c r="E38" s="126"/>
      <c r="F38" s="175"/>
      <c r="G38" s="130"/>
      <c r="H38" s="131"/>
      <c r="I38" s="175"/>
      <c r="J38" s="130"/>
      <c r="K38" s="131"/>
      <c r="L38" s="510"/>
      <c r="M38" s="125"/>
      <c r="N38" s="131"/>
    </row>
    <row r="39" spans="2:14" ht="14.25" x14ac:dyDescent="0.2">
      <c r="B39" s="535" t="s">
        <v>95</v>
      </c>
      <c r="C39" s="512"/>
      <c r="D39" s="125"/>
      <c r="E39" s="126"/>
      <c r="F39" s="175"/>
      <c r="G39" s="130"/>
      <c r="H39" s="131"/>
      <c r="I39" s="175"/>
      <c r="J39" s="130"/>
      <c r="K39" s="131"/>
      <c r="L39" s="510"/>
      <c r="M39" s="125"/>
      <c r="N39" s="131"/>
    </row>
    <row r="40" spans="2:14" ht="14.25" x14ac:dyDescent="0.2">
      <c r="B40" s="535" t="s">
        <v>96</v>
      </c>
      <c r="C40" s="512"/>
      <c r="D40" s="125"/>
      <c r="E40" s="126"/>
      <c r="F40" s="175"/>
      <c r="G40" s="130"/>
      <c r="H40" s="131"/>
      <c r="I40" s="175"/>
      <c r="J40" s="130"/>
      <c r="K40" s="131"/>
      <c r="L40" s="510"/>
      <c r="M40" s="125"/>
      <c r="N40" s="131"/>
    </row>
    <row r="41" spans="2:14" ht="14.25" x14ac:dyDescent="0.2">
      <c r="B41" s="535" t="s">
        <v>97</v>
      </c>
      <c r="C41" s="512"/>
      <c r="D41" s="125"/>
      <c r="E41" s="126"/>
      <c r="F41" s="175"/>
      <c r="G41" s="130"/>
      <c r="H41" s="131"/>
      <c r="I41" s="175"/>
      <c r="J41" s="130"/>
      <c r="K41" s="131"/>
      <c r="L41" s="510"/>
      <c r="M41" s="125"/>
      <c r="N41" s="131"/>
    </row>
    <row r="42" spans="2:14" ht="14.25" x14ac:dyDescent="0.2">
      <c r="B42" s="535" t="s">
        <v>98</v>
      </c>
      <c r="C42" s="512"/>
      <c r="D42" s="125"/>
      <c r="E42" s="126"/>
      <c r="F42" s="175"/>
      <c r="G42" s="130"/>
      <c r="H42" s="131"/>
      <c r="I42" s="175"/>
      <c r="J42" s="130"/>
      <c r="K42" s="131"/>
      <c r="L42" s="510"/>
      <c r="M42" s="125"/>
      <c r="N42" s="131"/>
    </row>
    <row r="43" spans="2:14" ht="14.25" x14ac:dyDescent="0.2">
      <c r="B43" s="535" t="s">
        <v>99</v>
      </c>
      <c r="C43" s="512"/>
      <c r="D43" s="125"/>
      <c r="E43" s="126"/>
      <c r="F43" s="175"/>
      <c r="G43" s="130"/>
      <c r="H43" s="131"/>
      <c r="I43" s="175"/>
      <c r="J43" s="130"/>
      <c r="K43" s="131"/>
      <c r="L43" s="510"/>
      <c r="M43" s="125"/>
      <c r="N43" s="131"/>
    </row>
    <row r="44" spans="2:14" ht="14.25" x14ac:dyDescent="0.2">
      <c r="B44" s="535" t="s">
        <v>100</v>
      </c>
      <c r="C44" s="512"/>
      <c r="D44" s="125"/>
      <c r="E44" s="126"/>
      <c r="F44" s="175"/>
      <c r="G44" s="130"/>
      <c r="H44" s="131"/>
      <c r="I44" s="175"/>
      <c r="J44" s="130"/>
      <c r="K44" s="131"/>
      <c r="L44" s="510"/>
      <c r="M44" s="125"/>
      <c r="N44" s="131"/>
    </row>
    <row r="45" spans="2:14" ht="14.25" x14ac:dyDescent="0.2">
      <c r="B45" s="535" t="s">
        <v>101</v>
      </c>
      <c r="C45" s="512"/>
      <c r="D45" s="125"/>
      <c r="E45" s="126"/>
      <c r="F45" s="175"/>
      <c r="G45" s="130"/>
      <c r="H45" s="131"/>
      <c r="I45" s="175"/>
      <c r="J45" s="130"/>
      <c r="K45" s="131"/>
      <c r="L45" s="510"/>
      <c r="M45" s="125"/>
      <c r="N45" s="131"/>
    </row>
    <row r="46" spans="2:14" ht="14.25" x14ac:dyDescent="0.2">
      <c r="B46" s="535" t="s">
        <v>102</v>
      </c>
      <c r="C46" s="512"/>
      <c r="D46" s="125"/>
      <c r="E46" s="126"/>
      <c r="F46" s="175"/>
      <c r="G46" s="130"/>
      <c r="H46" s="131"/>
      <c r="I46" s="175"/>
      <c r="J46" s="130"/>
      <c r="K46" s="131"/>
      <c r="L46" s="510"/>
      <c r="M46" s="125"/>
      <c r="N46" s="131"/>
    </row>
    <row r="47" spans="2:14" ht="14.25" x14ac:dyDescent="0.2">
      <c r="B47" s="536" t="s">
        <v>21</v>
      </c>
      <c r="C47" s="512"/>
      <c r="D47" s="513"/>
      <c r="E47" s="514"/>
      <c r="F47" s="175"/>
      <c r="G47" s="130"/>
      <c r="H47" s="131"/>
      <c r="I47" s="175"/>
      <c r="J47" s="130"/>
      <c r="K47" s="131"/>
      <c r="L47" s="537"/>
      <c r="M47" s="513"/>
      <c r="N47" s="131"/>
    </row>
    <row r="48" spans="2:14" ht="15" thickBot="1" x14ac:dyDescent="0.25">
      <c r="B48" s="538" t="s">
        <v>103</v>
      </c>
      <c r="C48" s="531"/>
      <c r="D48" s="516"/>
      <c r="E48" s="517"/>
      <c r="F48" s="347"/>
      <c r="G48" s="132"/>
      <c r="H48" s="133"/>
      <c r="I48" s="347"/>
      <c r="J48" s="132"/>
      <c r="K48" s="133"/>
      <c r="L48" s="539"/>
      <c r="M48" s="516"/>
      <c r="N48" s="133"/>
    </row>
    <row r="49" spans="2:14" ht="14.25" x14ac:dyDescent="0.2">
      <c r="B49" s="998" t="s">
        <v>854</v>
      </c>
      <c r="C49" s="998"/>
      <c r="D49" s="998"/>
      <c r="E49" s="998"/>
      <c r="F49" s="998"/>
      <c r="G49" s="998"/>
      <c r="H49" s="998"/>
      <c r="I49" s="998"/>
      <c r="J49" s="998"/>
      <c r="K49" s="998"/>
      <c r="L49" s="998"/>
      <c r="M49" s="998"/>
      <c r="N49" s="262"/>
    </row>
  </sheetData>
  <mergeCells count="38"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M9:M10"/>
    <mergeCell ref="N9:N10"/>
    <mergeCell ref="D33:D34"/>
    <mergeCell ref="E33:E34"/>
    <mergeCell ref="F33:F34"/>
    <mergeCell ref="L9:L10"/>
    <mergeCell ref="B25:M25"/>
    <mergeCell ref="D9:D10"/>
    <mergeCell ref="E9:E10"/>
    <mergeCell ref="F9:F10"/>
    <mergeCell ref="G9:G10"/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59999389629810485"/>
  </sheetPr>
  <dimension ref="B1:L44"/>
  <sheetViews>
    <sheetView showGridLines="0" topLeftCell="A19" zoomScale="115" zoomScaleNormal="115" workbookViewId="0">
      <selection activeCell="G34" sqref="G34"/>
    </sheetView>
  </sheetViews>
  <sheetFormatPr defaultRowHeight="12.75" x14ac:dyDescent="0.2"/>
  <cols>
    <col min="1" max="1" width="3.85546875" style="6" customWidth="1"/>
    <col min="2" max="2" width="9.140625" style="6"/>
    <col min="3" max="13" width="12.7109375" style="6" customWidth="1"/>
    <col min="14" max="16384" width="9.140625" style="6"/>
  </cols>
  <sheetData>
    <row r="1" spans="2:12" x14ac:dyDescent="0.2">
      <c r="J1" s="37" t="s">
        <v>353</v>
      </c>
    </row>
    <row r="2" spans="2:12" ht="20.25" customHeight="1" x14ac:dyDescent="0.2">
      <c r="B2" s="824" t="s">
        <v>235</v>
      </c>
      <c r="C2" s="824"/>
      <c r="D2" s="824"/>
      <c r="E2" s="824"/>
      <c r="F2" s="824"/>
      <c r="G2" s="824"/>
      <c r="H2" s="824"/>
      <c r="I2" s="824"/>
      <c r="J2" s="824"/>
      <c r="K2" s="540"/>
      <c r="L2" s="540"/>
    </row>
    <row r="3" spans="2:12" ht="15" thickBot="1" x14ac:dyDescent="0.25">
      <c r="B3" s="262"/>
      <c r="C3" s="262"/>
      <c r="D3" s="262"/>
      <c r="E3" s="262"/>
      <c r="F3" s="262"/>
      <c r="G3" s="262"/>
      <c r="H3" s="262"/>
      <c r="I3" s="262"/>
      <c r="J3" s="36" t="s">
        <v>45</v>
      </c>
      <c r="K3" s="262"/>
      <c r="L3" s="263"/>
    </row>
    <row r="4" spans="2:12" ht="30" customHeight="1" x14ac:dyDescent="0.2">
      <c r="B4" s="1028" t="s">
        <v>236</v>
      </c>
      <c r="C4" s="1030" t="s">
        <v>860</v>
      </c>
      <c r="D4" s="895"/>
      <c r="E4" s="895"/>
      <c r="F4" s="896"/>
      <c r="G4" s="895" t="s">
        <v>861</v>
      </c>
      <c r="H4" s="895"/>
      <c r="I4" s="895"/>
      <c r="J4" s="896"/>
      <c r="K4" s="281"/>
      <c r="L4" s="281"/>
    </row>
    <row r="5" spans="2:12" ht="26.25" thickBot="1" x14ac:dyDescent="0.25">
      <c r="B5" s="1029"/>
      <c r="C5" s="327" t="s">
        <v>240</v>
      </c>
      <c r="D5" s="328" t="s">
        <v>197</v>
      </c>
      <c r="E5" s="328" t="s">
        <v>238</v>
      </c>
      <c r="F5" s="329" t="s">
        <v>239</v>
      </c>
      <c r="G5" s="327" t="s">
        <v>240</v>
      </c>
      <c r="H5" s="328" t="s">
        <v>197</v>
      </c>
      <c r="I5" s="328" t="s">
        <v>238</v>
      </c>
      <c r="J5" s="329" t="s">
        <v>239</v>
      </c>
      <c r="K5" s="320"/>
      <c r="L5" s="320"/>
    </row>
    <row r="6" spans="2:12" ht="13.5" thickBot="1" x14ac:dyDescent="0.25">
      <c r="B6" s="541"/>
      <c r="C6" s="321" t="s">
        <v>241</v>
      </c>
      <c r="D6" s="322">
        <v>1</v>
      </c>
      <c r="E6" s="322">
        <v>2</v>
      </c>
      <c r="F6" s="323">
        <v>3</v>
      </c>
      <c r="G6" s="321" t="s">
        <v>241</v>
      </c>
      <c r="H6" s="322">
        <v>1</v>
      </c>
      <c r="I6" s="322">
        <v>2</v>
      </c>
      <c r="J6" s="323">
        <v>3</v>
      </c>
      <c r="K6" s="320"/>
      <c r="L6" s="320"/>
    </row>
    <row r="7" spans="2:12" ht="14.25" x14ac:dyDescent="0.2">
      <c r="B7" s="638" t="s">
        <v>91</v>
      </c>
      <c r="C7" s="639">
        <f>D7+(E7*F7)</f>
        <v>63792</v>
      </c>
      <c r="D7" s="640">
        <v>27340</v>
      </c>
      <c r="E7" s="640">
        <v>18226</v>
      </c>
      <c r="F7" s="641">
        <v>2</v>
      </c>
      <c r="G7" s="642">
        <f>H7+(I7*J7)</f>
        <v>72861</v>
      </c>
      <c r="H7" s="640">
        <v>31227</v>
      </c>
      <c r="I7" s="640">
        <v>20817</v>
      </c>
      <c r="J7" s="641">
        <v>2</v>
      </c>
      <c r="K7" s="262"/>
      <c r="L7" s="262"/>
    </row>
    <row r="8" spans="2:12" ht="14.25" x14ac:dyDescent="0.2">
      <c r="B8" s="643" t="s">
        <v>92</v>
      </c>
      <c r="C8" s="639">
        <f t="shared" ref="C8:C18" si="0">D8+(E8*F8)</f>
        <v>66718</v>
      </c>
      <c r="D8" s="623">
        <v>28594</v>
      </c>
      <c r="E8" s="623">
        <v>19062</v>
      </c>
      <c r="F8" s="624">
        <v>2</v>
      </c>
      <c r="G8" s="642">
        <f t="shared" ref="G8:G18" si="1">H8+(I8*J8)</f>
        <v>76201</v>
      </c>
      <c r="H8" s="623">
        <v>32659</v>
      </c>
      <c r="I8" s="623">
        <v>21771</v>
      </c>
      <c r="J8" s="624">
        <v>2</v>
      </c>
      <c r="K8" s="262"/>
      <c r="L8" s="262"/>
    </row>
    <row r="9" spans="2:12" ht="14.25" x14ac:dyDescent="0.2">
      <c r="B9" s="643" t="s">
        <v>93</v>
      </c>
      <c r="C9" s="639">
        <f t="shared" si="0"/>
        <v>71537</v>
      </c>
      <c r="D9" s="623">
        <v>30659</v>
      </c>
      <c r="E9" s="623">
        <v>20439</v>
      </c>
      <c r="F9" s="641">
        <v>2</v>
      </c>
      <c r="G9" s="642">
        <f t="shared" si="1"/>
        <v>81705</v>
      </c>
      <c r="H9" s="623">
        <v>35017</v>
      </c>
      <c r="I9" s="623">
        <v>23344</v>
      </c>
      <c r="J9" s="641">
        <v>2</v>
      </c>
      <c r="K9" s="262"/>
      <c r="L9" s="262"/>
    </row>
    <row r="10" spans="2:12" ht="14.25" x14ac:dyDescent="0.2">
      <c r="B10" s="643" t="s">
        <v>94</v>
      </c>
      <c r="C10" s="639">
        <f t="shared" si="0"/>
        <v>68513</v>
      </c>
      <c r="D10" s="623">
        <v>29363</v>
      </c>
      <c r="E10" s="623">
        <v>19575</v>
      </c>
      <c r="F10" s="624">
        <v>2</v>
      </c>
      <c r="G10" s="642">
        <f t="shared" si="1"/>
        <v>78253</v>
      </c>
      <c r="H10" s="623">
        <v>33537</v>
      </c>
      <c r="I10" s="623">
        <v>22358</v>
      </c>
      <c r="J10" s="624">
        <v>2</v>
      </c>
      <c r="K10" s="262"/>
      <c r="L10" s="262"/>
    </row>
    <row r="11" spans="2:12" ht="14.25" x14ac:dyDescent="0.2">
      <c r="B11" s="643" t="s">
        <v>95</v>
      </c>
      <c r="C11" s="639">
        <f t="shared" si="0"/>
        <v>68174</v>
      </c>
      <c r="D11" s="623">
        <v>29218</v>
      </c>
      <c r="E11" s="623">
        <v>19478</v>
      </c>
      <c r="F11" s="641">
        <v>2</v>
      </c>
      <c r="G11" s="642">
        <f t="shared" si="1"/>
        <v>77867</v>
      </c>
      <c r="H11" s="623">
        <v>33371</v>
      </c>
      <c r="I11" s="623">
        <v>22248</v>
      </c>
      <c r="J11" s="641">
        <v>2</v>
      </c>
      <c r="K11" s="262"/>
      <c r="L11" s="262"/>
    </row>
    <row r="12" spans="2:12" ht="14.25" x14ac:dyDescent="0.2">
      <c r="B12" s="643" t="s">
        <v>96</v>
      </c>
      <c r="C12" s="639">
        <f t="shared" si="0"/>
        <v>71946</v>
      </c>
      <c r="D12" s="623">
        <v>30834</v>
      </c>
      <c r="E12" s="623">
        <v>20556</v>
      </c>
      <c r="F12" s="624">
        <v>2</v>
      </c>
      <c r="G12" s="642">
        <f t="shared" si="1"/>
        <v>82171</v>
      </c>
      <c r="H12" s="623">
        <v>35217</v>
      </c>
      <c r="I12" s="623">
        <v>23477</v>
      </c>
      <c r="J12" s="624">
        <v>2</v>
      </c>
      <c r="K12" s="262"/>
      <c r="L12" s="262"/>
    </row>
    <row r="13" spans="2:12" ht="14.25" x14ac:dyDescent="0.2">
      <c r="B13" s="643" t="s">
        <v>97</v>
      </c>
      <c r="C13" s="639">
        <f t="shared" si="0"/>
        <v>70508</v>
      </c>
      <c r="D13" s="623">
        <v>30218</v>
      </c>
      <c r="E13" s="623">
        <v>20145</v>
      </c>
      <c r="F13" s="641">
        <v>2</v>
      </c>
      <c r="G13" s="642">
        <f t="shared" si="1"/>
        <v>80530</v>
      </c>
      <c r="H13" s="623">
        <v>34514</v>
      </c>
      <c r="I13" s="623">
        <v>23008</v>
      </c>
      <c r="J13" s="641">
        <v>2</v>
      </c>
      <c r="K13" s="262"/>
      <c r="L13" s="262"/>
    </row>
    <row r="14" spans="2:12" ht="14.25" x14ac:dyDescent="0.2">
      <c r="B14" s="643" t="s">
        <v>98</v>
      </c>
      <c r="C14" s="639">
        <f t="shared" si="0"/>
        <v>71702</v>
      </c>
      <c r="D14" s="623">
        <v>30730</v>
      </c>
      <c r="E14" s="623">
        <v>20486</v>
      </c>
      <c r="F14" s="624">
        <v>2</v>
      </c>
      <c r="G14" s="642">
        <f>H14+(I14*J14)</f>
        <v>81895</v>
      </c>
      <c r="H14" s="623">
        <v>35099</v>
      </c>
      <c r="I14" s="623">
        <v>23398</v>
      </c>
      <c r="J14" s="624">
        <v>2</v>
      </c>
      <c r="K14" s="262"/>
      <c r="L14" s="262"/>
    </row>
    <row r="15" spans="2:12" ht="14.25" x14ac:dyDescent="0.2">
      <c r="B15" s="643" t="s">
        <v>99</v>
      </c>
      <c r="C15" s="639">
        <f t="shared" si="0"/>
        <v>71767</v>
      </c>
      <c r="D15" s="623">
        <v>30757</v>
      </c>
      <c r="E15" s="623">
        <v>20505</v>
      </c>
      <c r="F15" s="641">
        <v>2</v>
      </c>
      <c r="G15" s="642">
        <f t="shared" si="1"/>
        <v>81969</v>
      </c>
      <c r="H15" s="623">
        <v>35129</v>
      </c>
      <c r="I15" s="623">
        <v>23420</v>
      </c>
      <c r="J15" s="641">
        <v>2</v>
      </c>
      <c r="K15" s="262"/>
      <c r="L15" s="262"/>
    </row>
    <row r="16" spans="2:12" ht="14.25" x14ac:dyDescent="0.2">
      <c r="B16" s="643" t="s">
        <v>100</v>
      </c>
      <c r="C16" s="639">
        <f t="shared" si="0"/>
        <v>70655</v>
      </c>
      <c r="D16" s="623">
        <v>30281</v>
      </c>
      <c r="E16" s="623">
        <v>20187</v>
      </c>
      <c r="F16" s="624">
        <v>2</v>
      </c>
      <c r="G16" s="642">
        <f t="shared" si="1"/>
        <v>80698</v>
      </c>
      <c r="H16" s="623">
        <v>34586</v>
      </c>
      <c r="I16" s="623">
        <v>23056</v>
      </c>
      <c r="J16" s="624">
        <v>2</v>
      </c>
      <c r="K16" s="262"/>
      <c r="L16" s="262"/>
    </row>
    <row r="17" spans="2:12" ht="14.25" x14ac:dyDescent="0.2">
      <c r="B17" s="643" t="s">
        <v>101</v>
      </c>
      <c r="C17" s="639">
        <f t="shared" si="0"/>
        <v>72775</v>
      </c>
      <c r="D17" s="623">
        <v>31189</v>
      </c>
      <c r="E17" s="623">
        <v>20793</v>
      </c>
      <c r="F17" s="641">
        <v>2</v>
      </c>
      <c r="G17" s="642">
        <f t="shared" si="1"/>
        <v>83121</v>
      </c>
      <c r="H17" s="623">
        <v>35623</v>
      </c>
      <c r="I17" s="623">
        <v>23749</v>
      </c>
      <c r="J17" s="641">
        <v>2</v>
      </c>
      <c r="K17" s="262"/>
      <c r="L17" s="262"/>
    </row>
    <row r="18" spans="2:12" ht="15" thickBot="1" x14ac:dyDescent="0.25">
      <c r="B18" s="644" t="s">
        <v>102</v>
      </c>
      <c r="C18" s="639">
        <f t="shared" si="0"/>
        <v>72433</v>
      </c>
      <c r="D18" s="625">
        <v>31043</v>
      </c>
      <c r="E18" s="625">
        <v>20695</v>
      </c>
      <c r="F18" s="624">
        <v>2</v>
      </c>
      <c r="G18" s="642">
        <f t="shared" si="1"/>
        <v>82729</v>
      </c>
      <c r="H18" s="625">
        <v>35455</v>
      </c>
      <c r="I18" s="625">
        <v>23637</v>
      </c>
      <c r="J18" s="624">
        <v>2</v>
      </c>
      <c r="K18" s="262"/>
      <c r="L18" s="262"/>
    </row>
    <row r="19" spans="2:12" ht="15" thickBot="1" x14ac:dyDescent="0.25">
      <c r="B19" s="645" t="s">
        <v>21</v>
      </c>
      <c r="C19" s="646">
        <f>SUM(C7:C18)</f>
        <v>840520</v>
      </c>
      <c r="D19" s="626">
        <f>SUM(D7:D18)</f>
        <v>360226</v>
      </c>
      <c r="E19" s="626">
        <f>SUM(E7:E18)</f>
        <v>240147</v>
      </c>
      <c r="F19" s="627">
        <v>2</v>
      </c>
      <c r="G19" s="646">
        <f>SUM(G7:G18)</f>
        <v>960000</v>
      </c>
      <c r="H19" s="626">
        <f>SUM(H7:H18)</f>
        <v>411434</v>
      </c>
      <c r="I19" s="626">
        <f>SUM(I7:I18)</f>
        <v>274283</v>
      </c>
      <c r="J19" s="641">
        <v>2</v>
      </c>
      <c r="K19" s="262"/>
      <c r="L19" s="262"/>
    </row>
    <row r="20" spans="2:12" ht="15" thickBot="1" x14ac:dyDescent="0.25">
      <c r="B20" s="647" t="s">
        <v>103</v>
      </c>
      <c r="C20" s="648">
        <f>C19/12</f>
        <v>70043.333333333328</v>
      </c>
      <c r="D20" s="648">
        <f>D19/12</f>
        <v>30018.833333333332</v>
      </c>
      <c r="E20" s="648">
        <f>E19/12</f>
        <v>20012.25</v>
      </c>
      <c r="F20" s="649">
        <v>2</v>
      </c>
      <c r="G20" s="648">
        <f>G19/12</f>
        <v>80000</v>
      </c>
      <c r="H20" s="648">
        <f t="shared" ref="H20:I20" si="2">H19/12</f>
        <v>34286.166666666664</v>
      </c>
      <c r="I20" s="648">
        <f t="shared" si="2"/>
        <v>22856.916666666668</v>
      </c>
      <c r="J20" s="649">
        <v>2</v>
      </c>
      <c r="K20" s="262"/>
      <c r="L20" s="262"/>
    </row>
    <row r="24" spans="2:12" ht="20.25" customHeight="1" x14ac:dyDescent="0.2">
      <c r="B24" s="824" t="s">
        <v>237</v>
      </c>
      <c r="C24" s="824"/>
      <c r="D24" s="824"/>
      <c r="E24" s="824"/>
      <c r="F24" s="824"/>
      <c r="G24" s="824"/>
      <c r="H24" s="824"/>
      <c r="I24" s="824"/>
      <c r="J24" s="824"/>
      <c r="K24" s="550"/>
      <c r="L24" s="550"/>
    </row>
    <row r="25" spans="2:12" ht="15" thickBot="1" x14ac:dyDescent="0.25">
      <c r="B25" s="551"/>
      <c r="C25" s="551"/>
      <c r="D25" s="551"/>
      <c r="E25" s="551"/>
      <c r="F25" s="551"/>
      <c r="G25" s="551"/>
      <c r="H25" s="262"/>
      <c r="I25" s="262"/>
      <c r="J25" s="36" t="s">
        <v>45</v>
      </c>
      <c r="K25" s="262"/>
      <c r="L25" s="263"/>
    </row>
    <row r="26" spans="2:12" ht="30" customHeight="1" x14ac:dyDescent="0.2">
      <c r="B26" s="1031" t="s">
        <v>236</v>
      </c>
      <c r="C26" s="894" t="s">
        <v>862</v>
      </c>
      <c r="D26" s="895"/>
      <c r="E26" s="895"/>
      <c r="F26" s="895"/>
      <c r="G26" s="1030" t="s">
        <v>863</v>
      </c>
      <c r="H26" s="895"/>
      <c r="I26" s="895"/>
      <c r="J26" s="896"/>
    </row>
    <row r="27" spans="2:12" ht="30" customHeight="1" thickBot="1" x14ac:dyDescent="0.25">
      <c r="B27" s="1032"/>
      <c r="C27" s="328" t="s">
        <v>240</v>
      </c>
      <c r="D27" s="328" t="s">
        <v>197</v>
      </c>
      <c r="E27" s="328" t="s">
        <v>238</v>
      </c>
      <c r="F27" s="329" t="s">
        <v>239</v>
      </c>
      <c r="G27" s="327" t="s">
        <v>240</v>
      </c>
      <c r="H27" s="328" t="s">
        <v>197</v>
      </c>
      <c r="I27" s="328" t="s">
        <v>238</v>
      </c>
      <c r="J27" s="329" t="s">
        <v>239</v>
      </c>
    </row>
    <row r="28" spans="2:12" ht="13.5" thickBot="1" x14ac:dyDescent="0.25">
      <c r="B28" s="552"/>
      <c r="C28" s="322" t="s">
        <v>241</v>
      </c>
      <c r="D28" s="322">
        <v>1</v>
      </c>
      <c r="E28" s="322">
        <v>2</v>
      </c>
      <c r="F28" s="323">
        <v>3</v>
      </c>
      <c r="G28" s="321" t="s">
        <v>241</v>
      </c>
      <c r="H28" s="322">
        <v>1</v>
      </c>
      <c r="I28" s="322">
        <v>2</v>
      </c>
      <c r="J28" s="323">
        <v>3</v>
      </c>
    </row>
    <row r="29" spans="2:12" x14ac:dyDescent="0.2">
      <c r="B29" s="650" t="s">
        <v>91</v>
      </c>
      <c r="C29" s="640">
        <f>D29+(E29*F29)</f>
        <v>99675</v>
      </c>
      <c r="D29" s="640">
        <v>42719</v>
      </c>
      <c r="E29" s="640">
        <v>28478</v>
      </c>
      <c r="F29" s="641">
        <v>2</v>
      </c>
      <c r="G29" s="642">
        <f>H29+(I29*J29)</f>
        <v>113843</v>
      </c>
      <c r="H29" s="640">
        <v>48791</v>
      </c>
      <c r="I29" s="640">
        <v>32526</v>
      </c>
      <c r="J29" s="641">
        <v>2</v>
      </c>
    </row>
    <row r="30" spans="2:12" x14ac:dyDescent="0.2">
      <c r="B30" s="651" t="s">
        <v>92</v>
      </c>
      <c r="C30" s="640">
        <f t="shared" ref="C30:C39" si="3">D30+(E30*F30)</f>
        <v>104246</v>
      </c>
      <c r="D30" s="623">
        <v>44678</v>
      </c>
      <c r="E30" s="623">
        <v>29784</v>
      </c>
      <c r="F30" s="623">
        <v>2</v>
      </c>
      <c r="G30" s="652">
        <f t="shared" ref="G30:G39" si="4">H30+(I30*J30)</f>
        <v>119065</v>
      </c>
      <c r="H30" s="623">
        <v>51029</v>
      </c>
      <c r="I30" s="623">
        <v>34018</v>
      </c>
      <c r="J30" s="624">
        <v>2</v>
      </c>
    </row>
    <row r="31" spans="2:12" x14ac:dyDescent="0.2">
      <c r="B31" s="651" t="s">
        <v>93</v>
      </c>
      <c r="C31" s="640">
        <f t="shared" si="3"/>
        <v>111777</v>
      </c>
      <c r="D31" s="623">
        <v>47905</v>
      </c>
      <c r="E31" s="623">
        <v>31936</v>
      </c>
      <c r="F31" s="641">
        <v>2</v>
      </c>
      <c r="G31" s="652">
        <f t="shared" si="4"/>
        <v>127667</v>
      </c>
      <c r="H31" s="623">
        <v>54715</v>
      </c>
      <c r="I31" s="623">
        <v>36476</v>
      </c>
      <c r="J31" s="641">
        <v>2</v>
      </c>
    </row>
    <row r="32" spans="2:12" x14ac:dyDescent="0.2">
      <c r="B32" s="651" t="s">
        <v>94</v>
      </c>
      <c r="C32" s="640">
        <f t="shared" si="3"/>
        <v>107052</v>
      </c>
      <c r="D32" s="623">
        <v>45880</v>
      </c>
      <c r="E32" s="623">
        <v>30586</v>
      </c>
      <c r="F32" s="623">
        <v>2</v>
      </c>
      <c r="G32" s="652">
        <f t="shared" si="4"/>
        <v>122270</v>
      </c>
      <c r="H32" s="623">
        <v>52402</v>
      </c>
      <c r="I32" s="623">
        <v>34934</v>
      </c>
      <c r="J32" s="624">
        <v>2</v>
      </c>
    </row>
    <row r="33" spans="2:12" x14ac:dyDescent="0.2">
      <c r="B33" s="651" t="s">
        <v>95</v>
      </c>
      <c r="C33" s="640">
        <f t="shared" si="3"/>
        <v>106521</v>
      </c>
      <c r="D33" s="623">
        <v>45653</v>
      </c>
      <c r="E33" s="623">
        <v>30434</v>
      </c>
      <c r="F33" s="641">
        <v>2</v>
      </c>
      <c r="G33" s="652">
        <f t="shared" si="4"/>
        <v>121664</v>
      </c>
      <c r="H33" s="623">
        <v>52144</v>
      </c>
      <c r="I33" s="623">
        <v>34760</v>
      </c>
      <c r="J33" s="641">
        <v>2</v>
      </c>
    </row>
    <row r="34" spans="2:12" x14ac:dyDescent="0.2">
      <c r="B34" s="651" t="s">
        <v>96</v>
      </c>
      <c r="C34" s="640">
        <f t="shared" si="3"/>
        <v>112416</v>
      </c>
      <c r="D34" s="623">
        <v>48178</v>
      </c>
      <c r="E34" s="623">
        <v>32119</v>
      </c>
      <c r="F34" s="623">
        <v>2</v>
      </c>
      <c r="G34" s="652">
        <f t="shared" si="4"/>
        <v>128396</v>
      </c>
      <c r="H34" s="623">
        <v>55026</v>
      </c>
      <c r="I34" s="623">
        <v>36685</v>
      </c>
      <c r="J34" s="624">
        <v>2</v>
      </c>
    </row>
    <row r="35" spans="2:12" x14ac:dyDescent="0.2">
      <c r="B35" s="651" t="s">
        <v>97</v>
      </c>
      <c r="C35" s="640">
        <f t="shared" si="3"/>
        <v>110170</v>
      </c>
      <c r="D35" s="623">
        <v>47216</v>
      </c>
      <c r="E35" s="623">
        <v>31477</v>
      </c>
      <c r="F35" s="641">
        <v>2</v>
      </c>
      <c r="G35" s="652">
        <f t="shared" si="4"/>
        <v>125830</v>
      </c>
      <c r="H35" s="623">
        <v>53928</v>
      </c>
      <c r="I35" s="623">
        <v>35951</v>
      </c>
      <c r="J35" s="641">
        <v>2</v>
      </c>
    </row>
    <row r="36" spans="2:12" x14ac:dyDescent="0.2">
      <c r="B36" s="651" t="s">
        <v>98</v>
      </c>
      <c r="C36" s="640">
        <f t="shared" si="3"/>
        <v>112034</v>
      </c>
      <c r="D36" s="623">
        <v>48016</v>
      </c>
      <c r="E36" s="623">
        <v>32009</v>
      </c>
      <c r="F36" s="623">
        <v>2</v>
      </c>
      <c r="G36" s="652">
        <f t="shared" si="4"/>
        <v>127959</v>
      </c>
      <c r="H36" s="623">
        <v>54841</v>
      </c>
      <c r="I36" s="623">
        <v>36559</v>
      </c>
      <c r="J36" s="624">
        <v>2</v>
      </c>
    </row>
    <row r="37" spans="2:12" x14ac:dyDescent="0.2">
      <c r="B37" s="651" t="s">
        <v>99</v>
      </c>
      <c r="C37" s="640">
        <f t="shared" si="3"/>
        <v>112136</v>
      </c>
      <c r="D37" s="623">
        <v>48058</v>
      </c>
      <c r="E37" s="623">
        <v>32039</v>
      </c>
      <c r="F37" s="641">
        <v>2</v>
      </c>
      <c r="G37" s="652">
        <f t="shared" si="4"/>
        <v>128076</v>
      </c>
      <c r="H37" s="623">
        <v>54890</v>
      </c>
      <c r="I37" s="623">
        <v>36593</v>
      </c>
      <c r="J37" s="641">
        <v>2</v>
      </c>
    </row>
    <row r="38" spans="2:12" x14ac:dyDescent="0.2">
      <c r="B38" s="651" t="s">
        <v>100</v>
      </c>
      <c r="C38" s="640">
        <f t="shared" si="3"/>
        <v>110398</v>
      </c>
      <c r="D38" s="623">
        <v>47314</v>
      </c>
      <c r="E38" s="623">
        <v>31542</v>
      </c>
      <c r="F38" s="623">
        <v>2</v>
      </c>
      <c r="G38" s="652">
        <f t="shared" si="4"/>
        <v>126090</v>
      </c>
      <c r="H38" s="623">
        <v>54040</v>
      </c>
      <c r="I38" s="623">
        <v>36025</v>
      </c>
      <c r="J38" s="624">
        <v>2</v>
      </c>
    </row>
    <row r="39" spans="2:12" x14ac:dyDescent="0.2">
      <c r="B39" s="651" t="s">
        <v>101</v>
      </c>
      <c r="C39" s="640">
        <f t="shared" si="3"/>
        <v>113711</v>
      </c>
      <c r="D39" s="623">
        <v>48733</v>
      </c>
      <c r="E39" s="623">
        <v>32489</v>
      </c>
      <c r="F39" s="641">
        <v>2</v>
      </c>
      <c r="G39" s="652">
        <f t="shared" si="4"/>
        <v>129874</v>
      </c>
      <c r="H39" s="623">
        <v>55660</v>
      </c>
      <c r="I39" s="623">
        <v>37107</v>
      </c>
      <c r="J39" s="641">
        <v>2</v>
      </c>
    </row>
    <row r="40" spans="2:12" ht="13.5" thickBot="1" x14ac:dyDescent="0.25">
      <c r="B40" s="653" t="s">
        <v>102</v>
      </c>
      <c r="C40" s="640">
        <f>D40+(E40*F40)</f>
        <v>113177</v>
      </c>
      <c r="D40" s="625">
        <v>48505</v>
      </c>
      <c r="E40" s="623">
        <v>32336</v>
      </c>
      <c r="F40" s="623">
        <v>2</v>
      </c>
      <c r="G40" s="652">
        <f>H40+(I40*J40)</f>
        <v>129266</v>
      </c>
      <c r="H40" s="625">
        <v>55400</v>
      </c>
      <c r="I40" s="625">
        <v>36933</v>
      </c>
      <c r="J40" s="624">
        <v>2</v>
      </c>
    </row>
    <row r="41" spans="2:12" ht="13.5" thickBot="1" x14ac:dyDescent="0.25">
      <c r="B41" s="654" t="s">
        <v>21</v>
      </c>
      <c r="C41" s="626">
        <f>SUM(C29:C40)</f>
        <v>1313313</v>
      </c>
      <c r="D41" s="626">
        <f>SUM(D29:D40)</f>
        <v>562855</v>
      </c>
      <c r="E41" s="626">
        <f>SUM(E29:E40)</f>
        <v>375229</v>
      </c>
      <c r="F41" s="641">
        <v>2</v>
      </c>
      <c r="G41" s="655">
        <f>SUM(G29:G40)</f>
        <v>1500000</v>
      </c>
      <c r="H41" s="626">
        <f>SUM(H29:H40)</f>
        <v>642866</v>
      </c>
      <c r="I41" s="626">
        <f>SUM(I29:I40)</f>
        <v>428567</v>
      </c>
      <c r="J41" s="641">
        <v>2</v>
      </c>
    </row>
    <row r="42" spans="2:12" ht="13.5" thickBot="1" x14ac:dyDescent="0.25">
      <c r="B42" s="656" t="s">
        <v>103</v>
      </c>
      <c r="C42" s="657">
        <f>C41/12</f>
        <v>109442.75</v>
      </c>
      <c r="D42" s="657">
        <f>D41/12</f>
        <v>46904.583333333336</v>
      </c>
      <c r="E42" s="657">
        <f>E41/12</f>
        <v>31269.083333333332</v>
      </c>
      <c r="F42" s="657"/>
      <c r="G42" s="658">
        <f>G41/12</f>
        <v>125000</v>
      </c>
      <c r="H42" s="658">
        <f t="shared" ref="H42:I42" si="5">H41/12</f>
        <v>53572.166666666664</v>
      </c>
      <c r="I42" s="658">
        <f t="shared" si="5"/>
        <v>35713.916666666664</v>
      </c>
      <c r="J42" s="624">
        <v>2</v>
      </c>
    </row>
    <row r="43" spans="2:12" ht="14.25" x14ac:dyDescent="0.2">
      <c r="B43" s="325"/>
      <c r="C43" s="326"/>
      <c r="D43" s="326"/>
      <c r="E43" s="262"/>
      <c r="F43" s="262"/>
      <c r="G43" s="262"/>
      <c r="H43" s="326"/>
      <c r="I43" s="326"/>
      <c r="J43" s="262"/>
      <c r="K43" s="262"/>
      <c r="L43" s="262"/>
    </row>
    <row r="44" spans="2:12" ht="14.25" x14ac:dyDescent="0.2">
      <c r="B44" s="325"/>
      <c r="C44" s="326"/>
      <c r="D44" s="326"/>
      <c r="E44" s="262"/>
      <c r="F44" s="262"/>
      <c r="G44" s="262"/>
      <c r="H44" s="326"/>
      <c r="I44" s="326"/>
      <c r="J44" s="262"/>
      <c r="K44" s="262"/>
      <c r="L44" s="262"/>
    </row>
  </sheetData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04" bottom="0.98425196850393704" header="0.51181102362204722" footer="0.51181102362204722"/>
  <pageSetup scale="85" orientation="portrait" r:id="rId1"/>
  <headerFooter alignWithMargins="0"/>
  <rowBreaks count="1" manualBreakCount="1">
    <brk id="4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0" tint="-0.14999847407452621"/>
  </sheetPr>
  <dimension ref="A1:H80"/>
  <sheetViews>
    <sheetView showGridLines="0" topLeftCell="A64" workbookViewId="0">
      <selection activeCell="F60" sqref="F60:F61"/>
    </sheetView>
  </sheetViews>
  <sheetFormatPr defaultRowHeight="15.75" x14ac:dyDescent="0.25"/>
  <cols>
    <col min="1" max="1" width="3" style="42" customWidth="1"/>
    <col min="2" max="2" width="18.7109375" style="42" customWidth="1"/>
    <col min="3" max="3" width="69.7109375" style="42" customWidth="1"/>
    <col min="4" max="4" width="9.140625" style="42"/>
    <col min="5" max="6" width="15.7109375" style="42" customWidth="1"/>
    <col min="7" max="16384" width="9.140625" style="42"/>
  </cols>
  <sheetData>
    <row r="1" spans="1:8" x14ac:dyDescent="0.25">
      <c r="F1" s="51" t="s">
        <v>712</v>
      </c>
      <c r="G1" s="49"/>
      <c r="H1" s="49"/>
    </row>
    <row r="2" spans="1:8" ht="20.25" customHeight="1" x14ac:dyDescent="0.25">
      <c r="B2" s="824" t="s">
        <v>572</v>
      </c>
      <c r="C2" s="824"/>
      <c r="D2" s="824"/>
      <c r="E2" s="824"/>
      <c r="F2" s="824"/>
    </row>
    <row r="3" spans="1:8" ht="12" customHeight="1" x14ac:dyDescent="0.25">
      <c r="B3" s="824" t="s">
        <v>756</v>
      </c>
      <c r="C3" s="824"/>
      <c r="D3" s="824"/>
      <c r="E3" s="824"/>
      <c r="F3" s="824"/>
    </row>
    <row r="4" spans="1:8" ht="16.5" thickBot="1" x14ac:dyDescent="0.3">
      <c r="F4" s="561" t="s">
        <v>193</v>
      </c>
    </row>
    <row r="5" spans="1:8" ht="40.5" customHeight="1" x14ac:dyDescent="0.25">
      <c r="A5" s="46"/>
      <c r="B5" s="442" t="s">
        <v>252</v>
      </c>
      <c r="C5" s="439" t="s">
        <v>253</v>
      </c>
      <c r="D5" s="439" t="s">
        <v>40</v>
      </c>
      <c r="E5" s="440" t="s">
        <v>813</v>
      </c>
      <c r="F5" s="443" t="s">
        <v>814</v>
      </c>
    </row>
    <row r="6" spans="1:8" ht="16.5" customHeight="1" thickBot="1" x14ac:dyDescent="0.3">
      <c r="A6" s="46"/>
      <c r="B6" s="28">
        <v>1</v>
      </c>
      <c r="C6" s="25">
        <v>2</v>
      </c>
      <c r="D6" s="25">
        <v>3</v>
      </c>
      <c r="E6" s="25">
        <v>4</v>
      </c>
      <c r="F6" s="48">
        <v>5</v>
      </c>
    </row>
    <row r="7" spans="1:8" ht="15.75" customHeight="1" x14ac:dyDescent="0.25">
      <c r="A7" s="46"/>
      <c r="B7" s="831"/>
      <c r="C7" s="659" t="s">
        <v>573</v>
      </c>
      <c r="D7" s="833">
        <v>1001</v>
      </c>
      <c r="E7" s="835">
        <f>E9+E12+E15+E16-E17+E18+E19</f>
        <v>295039</v>
      </c>
      <c r="F7" s="836">
        <f>F9+F12+F15+F16-F17+F18+F19</f>
        <v>286171</v>
      </c>
    </row>
    <row r="8" spans="1:8" ht="15.75" customHeight="1" x14ac:dyDescent="0.25">
      <c r="A8" s="46"/>
      <c r="B8" s="832"/>
      <c r="C8" s="47" t="s">
        <v>574</v>
      </c>
      <c r="D8" s="834"/>
      <c r="E8" s="826"/>
      <c r="F8" s="828"/>
    </row>
    <row r="9" spans="1:8" ht="20.100000000000001" customHeight="1" x14ac:dyDescent="0.25">
      <c r="A9" s="46"/>
      <c r="B9" s="606">
        <v>60</v>
      </c>
      <c r="C9" s="20" t="s">
        <v>575</v>
      </c>
      <c r="D9" s="604">
        <v>1002</v>
      </c>
      <c r="E9" s="52">
        <f>E10+E11</f>
        <v>10839</v>
      </c>
      <c r="F9" s="53">
        <f>F10+F11</f>
        <v>10500</v>
      </c>
    </row>
    <row r="10" spans="1:8" ht="20.100000000000001" customHeight="1" x14ac:dyDescent="0.25">
      <c r="A10" s="46"/>
      <c r="B10" s="606" t="s">
        <v>576</v>
      </c>
      <c r="C10" s="20" t="s">
        <v>577</v>
      </c>
      <c r="D10" s="604">
        <v>1003</v>
      </c>
      <c r="E10" s="52">
        <v>10839</v>
      </c>
      <c r="F10" s="53">
        <v>10500</v>
      </c>
    </row>
    <row r="11" spans="1:8" ht="20.100000000000001" customHeight="1" x14ac:dyDescent="0.25">
      <c r="A11" s="46"/>
      <c r="B11" s="606" t="s">
        <v>578</v>
      </c>
      <c r="C11" s="20" t="s">
        <v>579</v>
      </c>
      <c r="D11" s="604">
        <v>1004</v>
      </c>
      <c r="E11" s="52"/>
      <c r="F11" s="53"/>
    </row>
    <row r="12" spans="1:8" ht="20.100000000000001" customHeight="1" x14ac:dyDescent="0.25">
      <c r="A12" s="46"/>
      <c r="B12" s="606">
        <v>61</v>
      </c>
      <c r="C12" s="20" t="s">
        <v>580</v>
      </c>
      <c r="D12" s="604">
        <v>1005</v>
      </c>
      <c r="E12" s="52">
        <f>E13+E14</f>
        <v>277200</v>
      </c>
      <c r="F12" s="53">
        <f>F13+F14</f>
        <v>270000</v>
      </c>
    </row>
    <row r="13" spans="1:8" ht="20.100000000000001" customHeight="1" x14ac:dyDescent="0.25">
      <c r="A13" s="46"/>
      <c r="B13" s="606" t="s">
        <v>581</v>
      </c>
      <c r="C13" s="20" t="s">
        <v>582</v>
      </c>
      <c r="D13" s="604">
        <v>1006</v>
      </c>
      <c r="E13" s="52">
        <v>277200</v>
      </c>
      <c r="F13" s="53">
        <v>270000</v>
      </c>
    </row>
    <row r="14" spans="1:8" ht="20.100000000000001" customHeight="1" x14ac:dyDescent="0.25">
      <c r="A14" s="46"/>
      <c r="B14" s="606" t="s">
        <v>583</v>
      </c>
      <c r="C14" s="20" t="s">
        <v>584</v>
      </c>
      <c r="D14" s="604">
        <v>1007</v>
      </c>
      <c r="E14" s="52"/>
      <c r="F14" s="53"/>
    </row>
    <row r="15" spans="1:8" ht="20.100000000000001" customHeight="1" x14ac:dyDescent="0.25">
      <c r="A15" s="46"/>
      <c r="B15" s="606">
        <v>62</v>
      </c>
      <c r="C15" s="20" t="s">
        <v>585</v>
      </c>
      <c r="D15" s="604">
        <v>1008</v>
      </c>
      <c r="E15" s="52">
        <v>1500</v>
      </c>
      <c r="F15" s="53">
        <v>471</v>
      </c>
    </row>
    <row r="16" spans="1:8" ht="20.100000000000001" customHeight="1" x14ac:dyDescent="0.25">
      <c r="A16" s="46"/>
      <c r="B16" s="606">
        <v>630</v>
      </c>
      <c r="C16" s="20" t="s">
        <v>586</v>
      </c>
      <c r="D16" s="604">
        <v>1009</v>
      </c>
      <c r="E16" s="52"/>
      <c r="F16" s="53"/>
    </row>
    <row r="17" spans="1:6" ht="20.100000000000001" customHeight="1" x14ac:dyDescent="0.25">
      <c r="A17" s="46"/>
      <c r="B17" s="606">
        <v>631</v>
      </c>
      <c r="C17" s="20" t="s">
        <v>587</v>
      </c>
      <c r="D17" s="604">
        <v>1010</v>
      </c>
      <c r="E17" s="52"/>
      <c r="F17" s="53"/>
    </row>
    <row r="18" spans="1:6" ht="20.100000000000001" customHeight="1" x14ac:dyDescent="0.25">
      <c r="A18" s="46"/>
      <c r="B18" s="606" t="s">
        <v>588</v>
      </c>
      <c r="C18" s="20" t="s">
        <v>589</v>
      </c>
      <c r="D18" s="604">
        <v>1011</v>
      </c>
      <c r="E18" s="52">
        <v>5500</v>
      </c>
      <c r="F18" s="53">
        <v>5200</v>
      </c>
    </row>
    <row r="19" spans="1:6" ht="25.5" customHeight="1" x14ac:dyDescent="0.25">
      <c r="A19" s="46"/>
      <c r="B19" s="606" t="s">
        <v>590</v>
      </c>
      <c r="C19" s="20" t="s">
        <v>591</v>
      </c>
      <c r="D19" s="604">
        <v>1012</v>
      </c>
      <c r="E19" s="52"/>
      <c r="F19" s="53"/>
    </row>
    <row r="20" spans="1:6" ht="20.100000000000001" customHeight="1" x14ac:dyDescent="0.25">
      <c r="A20" s="46"/>
      <c r="B20" s="606"/>
      <c r="C20" s="15" t="s">
        <v>592</v>
      </c>
      <c r="D20" s="604">
        <v>1013</v>
      </c>
      <c r="E20" s="52">
        <f>E21+E22+E23+E27+E28+E29+E30+E31</f>
        <v>305019</v>
      </c>
      <c r="F20" s="53">
        <f>F21+F22+F23+F27+F28+F29+F30+F31</f>
        <v>294000</v>
      </c>
    </row>
    <row r="21" spans="1:6" ht="20.100000000000001" customHeight="1" x14ac:dyDescent="0.25">
      <c r="A21" s="46"/>
      <c r="B21" s="606">
        <v>50</v>
      </c>
      <c r="C21" s="20" t="s">
        <v>593</v>
      </c>
      <c r="D21" s="604">
        <v>1014</v>
      </c>
      <c r="E21" s="52">
        <v>7500</v>
      </c>
      <c r="F21" s="53">
        <v>6000</v>
      </c>
    </row>
    <row r="22" spans="1:6" ht="20.100000000000001" customHeight="1" x14ac:dyDescent="0.25">
      <c r="A22" s="46"/>
      <c r="B22" s="606">
        <v>51</v>
      </c>
      <c r="C22" s="20" t="s">
        <v>594</v>
      </c>
      <c r="D22" s="604">
        <v>1015</v>
      </c>
      <c r="E22" s="52">
        <v>73495</v>
      </c>
      <c r="F22" s="53">
        <v>70000</v>
      </c>
    </row>
    <row r="23" spans="1:6" ht="25.5" customHeight="1" x14ac:dyDescent="0.25">
      <c r="A23" s="46"/>
      <c r="B23" s="606">
        <v>52</v>
      </c>
      <c r="C23" s="20" t="s">
        <v>595</v>
      </c>
      <c r="D23" s="604">
        <v>1016</v>
      </c>
      <c r="E23" s="52">
        <f>E24+E25+E26</f>
        <v>163995</v>
      </c>
      <c r="F23" s="53">
        <f>F24+F25+F26</f>
        <v>162000</v>
      </c>
    </row>
    <row r="24" spans="1:6" ht="20.100000000000001" customHeight="1" x14ac:dyDescent="0.25">
      <c r="A24" s="46"/>
      <c r="B24" s="606">
        <v>520</v>
      </c>
      <c r="C24" s="20" t="s">
        <v>596</v>
      </c>
      <c r="D24" s="604">
        <v>1017</v>
      </c>
      <c r="E24" s="52">
        <v>109110</v>
      </c>
      <c r="F24" s="53">
        <v>109000</v>
      </c>
    </row>
    <row r="25" spans="1:6" ht="20.100000000000001" customHeight="1" x14ac:dyDescent="0.25">
      <c r="A25" s="46"/>
      <c r="B25" s="606">
        <v>521</v>
      </c>
      <c r="C25" s="20" t="s">
        <v>597</v>
      </c>
      <c r="D25" s="604">
        <v>1018</v>
      </c>
      <c r="E25" s="52">
        <v>18170</v>
      </c>
      <c r="F25" s="53">
        <v>18000</v>
      </c>
    </row>
    <row r="26" spans="1:6" ht="20.100000000000001" customHeight="1" x14ac:dyDescent="0.25">
      <c r="A26" s="46"/>
      <c r="B26" s="606" t="s">
        <v>598</v>
      </c>
      <c r="C26" s="20" t="s">
        <v>599</v>
      </c>
      <c r="D26" s="604">
        <v>1019</v>
      </c>
      <c r="E26" s="52">
        <v>36715</v>
      </c>
      <c r="F26" s="53">
        <v>35000</v>
      </c>
    </row>
    <row r="27" spans="1:6" ht="20.100000000000001" customHeight="1" x14ac:dyDescent="0.25">
      <c r="A27" s="46"/>
      <c r="B27" s="606">
        <v>540</v>
      </c>
      <c r="C27" s="20" t="s">
        <v>600</v>
      </c>
      <c r="D27" s="604">
        <v>1020</v>
      </c>
      <c r="E27" s="52">
        <v>15000</v>
      </c>
      <c r="F27" s="53">
        <v>15000</v>
      </c>
    </row>
    <row r="28" spans="1:6" ht="25.5" customHeight="1" x14ac:dyDescent="0.25">
      <c r="A28" s="46"/>
      <c r="B28" s="606" t="s">
        <v>601</v>
      </c>
      <c r="C28" s="20" t="s">
        <v>602</v>
      </c>
      <c r="D28" s="604">
        <v>1021</v>
      </c>
      <c r="E28" s="52"/>
      <c r="F28" s="53"/>
    </row>
    <row r="29" spans="1:6" ht="20.100000000000001" customHeight="1" x14ac:dyDescent="0.25">
      <c r="A29" s="46"/>
      <c r="B29" s="606">
        <v>53</v>
      </c>
      <c r="C29" s="20" t="s">
        <v>603</v>
      </c>
      <c r="D29" s="604">
        <v>1022</v>
      </c>
      <c r="E29" s="52">
        <v>11540</v>
      </c>
      <c r="F29" s="53">
        <v>10000</v>
      </c>
    </row>
    <row r="30" spans="1:6" ht="20.100000000000001" customHeight="1" x14ac:dyDescent="0.25">
      <c r="A30" s="46"/>
      <c r="B30" s="606" t="s">
        <v>604</v>
      </c>
      <c r="C30" s="20" t="s">
        <v>605</v>
      </c>
      <c r="D30" s="604">
        <v>1023</v>
      </c>
      <c r="E30" s="52">
        <v>1000</v>
      </c>
      <c r="F30" s="53">
        <v>1000</v>
      </c>
    </row>
    <row r="31" spans="1:6" ht="20.100000000000001" customHeight="1" x14ac:dyDescent="0.25">
      <c r="A31" s="46"/>
      <c r="B31" s="606">
        <v>55</v>
      </c>
      <c r="C31" s="20" t="s">
        <v>606</v>
      </c>
      <c r="D31" s="604">
        <v>1024</v>
      </c>
      <c r="E31" s="52">
        <v>32489</v>
      </c>
      <c r="F31" s="53">
        <v>30000</v>
      </c>
    </row>
    <row r="32" spans="1:6" ht="20.100000000000001" customHeight="1" x14ac:dyDescent="0.25">
      <c r="A32" s="46"/>
      <c r="B32" s="606"/>
      <c r="C32" s="15" t="s">
        <v>607</v>
      </c>
      <c r="D32" s="604">
        <v>1025</v>
      </c>
      <c r="E32" s="52"/>
      <c r="F32" s="53"/>
    </row>
    <row r="33" spans="1:6" ht="20.100000000000001" customHeight="1" x14ac:dyDescent="0.25">
      <c r="A33" s="46"/>
      <c r="B33" s="606"/>
      <c r="C33" s="15" t="s">
        <v>608</v>
      </c>
      <c r="D33" s="604">
        <v>1026</v>
      </c>
      <c r="E33" s="52">
        <f>E20-E7</f>
        <v>9980</v>
      </c>
      <c r="F33" s="52">
        <f>F20-F7</f>
        <v>7829</v>
      </c>
    </row>
    <row r="34" spans="1:6" ht="20.100000000000001" customHeight="1" x14ac:dyDescent="0.25">
      <c r="A34" s="46"/>
      <c r="B34" s="829"/>
      <c r="C34" s="16" t="s">
        <v>609</v>
      </c>
      <c r="D34" s="830">
        <v>1027</v>
      </c>
      <c r="E34" s="825">
        <f>E36+E37+E38+E39</f>
        <v>4000</v>
      </c>
      <c r="F34" s="827">
        <f>F36+F37+F38+F39</f>
        <v>3800</v>
      </c>
    </row>
    <row r="35" spans="1:6" ht="14.25" customHeight="1" x14ac:dyDescent="0.25">
      <c r="A35" s="46"/>
      <c r="B35" s="829"/>
      <c r="C35" s="17" t="s">
        <v>610</v>
      </c>
      <c r="D35" s="830"/>
      <c r="E35" s="826"/>
      <c r="F35" s="828"/>
    </row>
    <row r="36" spans="1:6" ht="24" customHeight="1" x14ac:dyDescent="0.25">
      <c r="A36" s="46"/>
      <c r="B36" s="606" t="s">
        <v>611</v>
      </c>
      <c r="C36" s="20" t="s">
        <v>612</v>
      </c>
      <c r="D36" s="604">
        <v>1028</v>
      </c>
      <c r="E36" s="52"/>
      <c r="F36" s="53"/>
    </row>
    <row r="37" spans="1:6" ht="20.100000000000001" customHeight="1" x14ac:dyDescent="0.25">
      <c r="A37" s="46"/>
      <c r="B37" s="606">
        <v>662</v>
      </c>
      <c r="C37" s="20" t="s">
        <v>613</v>
      </c>
      <c r="D37" s="604">
        <v>1029</v>
      </c>
      <c r="E37" s="52">
        <v>4000</v>
      </c>
      <c r="F37" s="53">
        <v>3800</v>
      </c>
    </row>
    <row r="38" spans="1:6" ht="20.100000000000001" customHeight="1" x14ac:dyDescent="0.25">
      <c r="A38" s="46"/>
      <c r="B38" s="606" t="s">
        <v>104</v>
      </c>
      <c r="C38" s="20" t="s">
        <v>614</v>
      </c>
      <c r="D38" s="604">
        <v>1030</v>
      </c>
      <c r="E38" s="52"/>
      <c r="F38" s="53"/>
    </row>
    <row r="39" spans="1:6" ht="20.100000000000001" customHeight="1" x14ac:dyDescent="0.25">
      <c r="A39" s="46"/>
      <c r="B39" s="606" t="s">
        <v>615</v>
      </c>
      <c r="C39" s="20" t="s">
        <v>616</v>
      </c>
      <c r="D39" s="604">
        <v>1031</v>
      </c>
      <c r="E39" s="52"/>
      <c r="F39" s="53"/>
    </row>
    <row r="40" spans="1:6" ht="20.100000000000001" customHeight="1" x14ac:dyDescent="0.25">
      <c r="A40" s="46"/>
      <c r="B40" s="829"/>
      <c r="C40" s="16" t="s">
        <v>617</v>
      </c>
      <c r="D40" s="830">
        <v>1032</v>
      </c>
      <c r="E40" s="825">
        <f>E42+E43+E44+E45</f>
        <v>10</v>
      </c>
      <c r="F40" s="827">
        <f>F42+F43+F44+F45</f>
        <v>0</v>
      </c>
    </row>
    <row r="41" spans="1:6" ht="20.100000000000001" customHeight="1" x14ac:dyDescent="0.25">
      <c r="A41" s="46"/>
      <c r="B41" s="829"/>
      <c r="C41" s="17" t="s">
        <v>618</v>
      </c>
      <c r="D41" s="830"/>
      <c r="E41" s="826"/>
      <c r="F41" s="828"/>
    </row>
    <row r="42" spans="1:6" ht="27.75" customHeight="1" x14ac:dyDescent="0.25">
      <c r="A42" s="46"/>
      <c r="B42" s="606" t="s">
        <v>619</v>
      </c>
      <c r="C42" s="20" t="s">
        <v>620</v>
      </c>
      <c r="D42" s="604">
        <v>1033</v>
      </c>
      <c r="E42" s="52"/>
      <c r="F42" s="53"/>
    </row>
    <row r="43" spans="1:6" ht="20.100000000000001" customHeight="1" x14ac:dyDescent="0.25">
      <c r="A43" s="46"/>
      <c r="B43" s="606">
        <v>562</v>
      </c>
      <c r="C43" s="20" t="s">
        <v>621</v>
      </c>
      <c r="D43" s="604">
        <v>1034</v>
      </c>
      <c r="E43" s="52">
        <v>10</v>
      </c>
      <c r="F43" s="53"/>
    </row>
    <row r="44" spans="1:6" ht="20.100000000000001" customHeight="1" x14ac:dyDescent="0.25">
      <c r="A44" s="46"/>
      <c r="B44" s="606" t="s">
        <v>129</v>
      </c>
      <c r="C44" s="20" t="s">
        <v>622</v>
      </c>
      <c r="D44" s="604">
        <v>1035</v>
      </c>
      <c r="E44" s="52"/>
      <c r="F44" s="53"/>
    </row>
    <row r="45" spans="1:6" ht="20.100000000000001" customHeight="1" x14ac:dyDescent="0.25">
      <c r="A45" s="46"/>
      <c r="B45" s="606" t="s">
        <v>623</v>
      </c>
      <c r="C45" s="20" t="s">
        <v>624</v>
      </c>
      <c r="D45" s="604">
        <v>1036</v>
      </c>
      <c r="E45" s="52"/>
      <c r="F45" s="53"/>
    </row>
    <row r="46" spans="1:6" ht="20.100000000000001" customHeight="1" x14ac:dyDescent="0.25">
      <c r="A46" s="46"/>
      <c r="B46" s="606"/>
      <c r="C46" s="15" t="s">
        <v>625</v>
      </c>
      <c r="D46" s="604">
        <v>1037</v>
      </c>
      <c r="E46" s="52">
        <f>E34-E40</f>
        <v>3990</v>
      </c>
      <c r="F46" s="53"/>
    </row>
    <row r="47" spans="1:6" ht="20.100000000000001" customHeight="1" x14ac:dyDescent="0.25">
      <c r="A47" s="46"/>
      <c r="B47" s="606"/>
      <c r="C47" s="15" t="s">
        <v>626</v>
      </c>
      <c r="D47" s="604">
        <v>1038</v>
      </c>
      <c r="E47" s="52"/>
      <c r="F47" s="53"/>
    </row>
    <row r="48" spans="1:6" ht="34.5" customHeight="1" x14ac:dyDescent="0.25">
      <c r="A48" s="46"/>
      <c r="B48" s="606" t="s">
        <v>627</v>
      </c>
      <c r="C48" s="15" t="s">
        <v>628</v>
      </c>
      <c r="D48" s="604">
        <v>1039</v>
      </c>
      <c r="E48" s="52">
        <v>12000</v>
      </c>
      <c r="F48" s="53">
        <v>10000</v>
      </c>
    </row>
    <row r="49" spans="1:6" ht="35.25" customHeight="1" x14ac:dyDescent="0.25">
      <c r="A49" s="46"/>
      <c r="B49" s="606" t="s">
        <v>629</v>
      </c>
      <c r="C49" s="15" t="s">
        <v>630</v>
      </c>
      <c r="D49" s="604">
        <v>1040</v>
      </c>
      <c r="E49" s="52">
        <v>5000</v>
      </c>
      <c r="F49" s="53">
        <v>7000</v>
      </c>
    </row>
    <row r="50" spans="1:6" ht="20.100000000000001" customHeight="1" x14ac:dyDescent="0.25">
      <c r="A50" s="46"/>
      <c r="B50" s="606">
        <v>67</v>
      </c>
      <c r="C50" s="15" t="s">
        <v>631</v>
      </c>
      <c r="D50" s="604">
        <v>1041</v>
      </c>
      <c r="E50" s="52">
        <v>1000</v>
      </c>
      <c r="F50" s="53">
        <v>6000</v>
      </c>
    </row>
    <row r="51" spans="1:6" ht="20.100000000000001" customHeight="1" x14ac:dyDescent="0.25">
      <c r="A51" s="46"/>
      <c r="B51" s="606">
        <v>57</v>
      </c>
      <c r="C51" s="15" t="s">
        <v>632</v>
      </c>
      <c r="D51" s="604">
        <v>1042</v>
      </c>
      <c r="E51" s="52">
        <v>1500</v>
      </c>
      <c r="F51" s="53">
        <v>3000</v>
      </c>
    </row>
    <row r="52" spans="1:6" ht="20.100000000000001" customHeight="1" x14ac:dyDescent="0.25">
      <c r="A52" s="46"/>
      <c r="B52" s="829"/>
      <c r="C52" s="16" t="s">
        <v>633</v>
      </c>
      <c r="D52" s="830">
        <v>1043</v>
      </c>
      <c r="E52" s="825">
        <f>E7+E34+E48+E50</f>
        <v>312039</v>
      </c>
      <c r="F52" s="827">
        <f>F7+F34+F48+F50</f>
        <v>305971</v>
      </c>
    </row>
    <row r="53" spans="1:6" ht="12" customHeight="1" x14ac:dyDescent="0.25">
      <c r="A53" s="46"/>
      <c r="B53" s="829"/>
      <c r="C53" s="17" t="s">
        <v>634</v>
      </c>
      <c r="D53" s="830"/>
      <c r="E53" s="826"/>
      <c r="F53" s="828"/>
    </row>
    <row r="54" spans="1:6" ht="20.100000000000001" customHeight="1" x14ac:dyDescent="0.25">
      <c r="A54" s="46"/>
      <c r="B54" s="829"/>
      <c r="C54" s="16" t="s">
        <v>635</v>
      </c>
      <c r="D54" s="830">
        <v>1044</v>
      </c>
      <c r="E54" s="825">
        <f>E20+E40+E49+E51</f>
        <v>311529</v>
      </c>
      <c r="F54" s="827">
        <f>F20+F40+F49+F51</f>
        <v>304000</v>
      </c>
    </row>
    <row r="55" spans="1:6" ht="13.5" customHeight="1" x14ac:dyDescent="0.25">
      <c r="A55" s="46"/>
      <c r="B55" s="829"/>
      <c r="C55" s="17" t="s">
        <v>636</v>
      </c>
      <c r="D55" s="830"/>
      <c r="E55" s="826"/>
      <c r="F55" s="828"/>
    </row>
    <row r="56" spans="1:6" ht="20.100000000000001" customHeight="1" x14ac:dyDescent="0.25">
      <c r="A56" s="46"/>
      <c r="B56" s="606"/>
      <c r="C56" s="15" t="s">
        <v>637</v>
      </c>
      <c r="D56" s="604">
        <v>1045</v>
      </c>
      <c r="E56" s="52">
        <f>E52-E54</f>
        <v>510</v>
      </c>
      <c r="F56" s="53">
        <f>F52-F54</f>
        <v>1971</v>
      </c>
    </row>
    <row r="57" spans="1:6" ht="20.100000000000001" customHeight="1" x14ac:dyDescent="0.25">
      <c r="A57" s="46"/>
      <c r="B57" s="606"/>
      <c r="C57" s="15" t="s">
        <v>638</v>
      </c>
      <c r="D57" s="604">
        <v>1046</v>
      </c>
      <c r="E57" s="52"/>
      <c r="F57" s="53"/>
    </row>
    <row r="58" spans="1:6" ht="41.25" customHeight="1" x14ac:dyDescent="0.25">
      <c r="A58" s="46"/>
      <c r="B58" s="606" t="s">
        <v>130</v>
      </c>
      <c r="C58" s="15" t="s">
        <v>639</v>
      </c>
      <c r="D58" s="604">
        <v>1047</v>
      </c>
      <c r="E58" s="52"/>
      <c r="F58" s="53"/>
    </row>
    <row r="59" spans="1:6" ht="45" customHeight="1" x14ac:dyDescent="0.25">
      <c r="A59" s="46"/>
      <c r="B59" s="606" t="s">
        <v>640</v>
      </c>
      <c r="C59" s="15" t="s">
        <v>641</v>
      </c>
      <c r="D59" s="604">
        <v>1048</v>
      </c>
      <c r="E59" s="52"/>
      <c r="F59" s="53"/>
    </row>
    <row r="60" spans="1:6" ht="20.100000000000001" customHeight="1" x14ac:dyDescent="0.25">
      <c r="A60" s="46"/>
      <c r="B60" s="829"/>
      <c r="C60" s="16" t="s">
        <v>642</v>
      </c>
      <c r="D60" s="830">
        <v>1049</v>
      </c>
      <c r="E60" s="825">
        <f>E56-E57+E58-E59</f>
        <v>510</v>
      </c>
      <c r="F60" s="827">
        <f>F56-F57+F58-F59</f>
        <v>1971</v>
      </c>
    </row>
    <row r="61" spans="1:6" ht="12.75" customHeight="1" x14ac:dyDescent="0.25">
      <c r="A61" s="46"/>
      <c r="B61" s="829"/>
      <c r="C61" s="17" t="s">
        <v>643</v>
      </c>
      <c r="D61" s="830"/>
      <c r="E61" s="826"/>
      <c r="F61" s="828"/>
    </row>
    <row r="62" spans="1:6" ht="20.100000000000001" customHeight="1" x14ac:dyDescent="0.25">
      <c r="A62" s="46"/>
      <c r="B62" s="829"/>
      <c r="C62" s="16" t="s">
        <v>644</v>
      </c>
      <c r="D62" s="830">
        <v>1050</v>
      </c>
      <c r="E62" s="825"/>
      <c r="F62" s="827"/>
    </row>
    <row r="63" spans="1:6" ht="14.25" customHeight="1" x14ac:dyDescent="0.25">
      <c r="A63" s="46"/>
      <c r="B63" s="829"/>
      <c r="C63" s="17" t="s">
        <v>645</v>
      </c>
      <c r="D63" s="830"/>
      <c r="E63" s="826"/>
      <c r="F63" s="828"/>
    </row>
    <row r="64" spans="1:6" ht="20.100000000000001" customHeight="1" x14ac:dyDescent="0.25">
      <c r="A64" s="46"/>
      <c r="B64" s="606"/>
      <c r="C64" s="15" t="s">
        <v>646</v>
      </c>
      <c r="D64" s="604"/>
      <c r="E64" s="52"/>
      <c r="F64" s="53"/>
    </row>
    <row r="65" spans="1:6" ht="20.100000000000001" customHeight="1" x14ac:dyDescent="0.25">
      <c r="A65" s="46"/>
      <c r="B65" s="606">
        <v>721</v>
      </c>
      <c r="C65" s="20" t="s">
        <v>647</v>
      </c>
      <c r="D65" s="604">
        <v>1051</v>
      </c>
      <c r="E65" s="52"/>
      <c r="F65" s="53"/>
    </row>
    <row r="66" spans="1:6" ht="20.100000000000001" customHeight="1" x14ac:dyDescent="0.25">
      <c r="A66" s="46"/>
      <c r="B66" s="606" t="s">
        <v>662</v>
      </c>
      <c r="C66" s="20" t="s">
        <v>648</v>
      </c>
      <c r="D66" s="604">
        <v>1052</v>
      </c>
      <c r="E66" s="52"/>
      <c r="F66" s="53"/>
    </row>
    <row r="67" spans="1:6" ht="20.100000000000001" customHeight="1" x14ac:dyDescent="0.25">
      <c r="A67" s="46"/>
      <c r="B67" s="606" t="s">
        <v>663</v>
      </c>
      <c r="C67" s="20" t="s">
        <v>649</v>
      </c>
      <c r="D67" s="604">
        <v>1053</v>
      </c>
      <c r="E67" s="52"/>
      <c r="F67" s="53"/>
    </row>
    <row r="68" spans="1:6" ht="20.100000000000001" customHeight="1" x14ac:dyDescent="0.25">
      <c r="A68" s="46"/>
      <c r="B68" s="606">
        <v>723</v>
      </c>
      <c r="C68" s="15" t="s">
        <v>650</v>
      </c>
      <c r="D68" s="604">
        <v>1054</v>
      </c>
      <c r="E68" s="52"/>
      <c r="F68" s="53"/>
    </row>
    <row r="69" spans="1:6" ht="20.100000000000001" customHeight="1" x14ac:dyDescent="0.25">
      <c r="A69" s="46"/>
      <c r="B69" s="829"/>
      <c r="C69" s="16" t="s">
        <v>651</v>
      </c>
      <c r="D69" s="830">
        <v>1055</v>
      </c>
      <c r="E69" s="825">
        <f>E60-E62-E65-E66+E67-E68</f>
        <v>510</v>
      </c>
      <c r="F69" s="827">
        <f>F60-F62-F65-F66+F67-F68</f>
        <v>1971</v>
      </c>
    </row>
    <row r="70" spans="1:6" ht="14.25" customHeight="1" x14ac:dyDescent="0.25">
      <c r="A70" s="46"/>
      <c r="B70" s="829"/>
      <c r="C70" s="17" t="s">
        <v>652</v>
      </c>
      <c r="D70" s="830"/>
      <c r="E70" s="826"/>
      <c r="F70" s="828"/>
    </row>
    <row r="71" spans="1:6" ht="20.100000000000001" customHeight="1" x14ac:dyDescent="0.25">
      <c r="A71" s="46"/>
      <c r="B71" s="829"/>
      <c r="C71" s="16" t="s">
        <v>653</v>
      </c>
      <c r="D71" s="830">
        <v>1056</v>
      </c>
      <c r="E71" s="825"/>
      <c r="F71" s="827"/>
    </row>
    <row r="72" spans="1:6" ht="14.25" customHeight="1" x14ac:dyDescent="0.25">
      <c r="A72" s="46"/>
      <c r="B72" s="829"/>
      <c r="C72" s="17" t="s">
        <v>654</v>
      </c>
      <c r="D72" s="830"/>
      <c r="E72" s="826"/>
      <c r="F72" s="828"/>
    </row>
    <row r="73" spans="1:6" ht="20.100000000000001" customHeight="1" x14ac:dyDescent="0.25">
      <c r="A73" s="46"/>
      <c r="B73" s="606"/>
      <c r="C73" s="20" t="s">
        <v>655</v>
      </c>
      <c r="D73" s="604">
        <v>1057</v>
      </c>
      <c r="E73" s="52"/>
      <c r="F73" s="53"/>
    </row>
    <row r="74" spans="1:6" ht="20.100000000000001" customHeight="1" x14ac:dyDescent="0.25">
      <c r="A74" s="46"/>
      <c r="B74" s="606"/>
      <c r="C74" s="20" t="s">
        <v>808</v>
      </c>
      <c r="D74" s="604">
        <v>1058</v>
      </c>
      <c r="E74" s="52"/>
      <c r="F74" s="53"/>
    </row>
    <row r="75" spans="1:6" ht="20.100000000000001" customHeight="1" x14ac:dyDescent="0.25">
      <c r="A75" s="46"/>
      <c r="B75" s="606"/>
      <c r="C75" s="20" t="s">
        <v>656</v>
      </c>
      <c r="D75" s="604">
        <v>1059</v>
      </c>
      <c r="E75" s="52"/>
      <c r="F75" s="53"/>
    </row>
    <row r="76" spans="1:6" ht="20.100000000000001" customHeight="1" x14ac:dyDescent="0.25">
      <c r="A76" s="46"/>
      <c r="B76" s="606"/>
      <c r="C76" s="20" t="s">
        <v>657</v>
      </c>
      <c r="D76" s="604">
        <v>1060</v>
      </c>
      <c r="E76" s="52"/>
      <c r="F76" s="53"/>
    </row>
    <row r="77" spans="1:6" ht="20.100000000000001" customHeight="1" x14ac:dyDescent="0.25">
      <c r="A77" s="46"/>
      <c r="B77" s="606"/>
      <c r="C77" s="20" t="s">
        <v>658</v>
      </c>
      <c r="D77" s="604"/>
      <c r="E77" s="52"/>
      <c r="F77" s="53"/>
    </row>
    <row r="78" spans="1:6" ht="20.100000000000001" customHeight="1" x14ac:dyDescent="0.25">
      <c r="A78" s="46"/>
      <c r="B78" s="606"/>
      <c r="C78" s="20" t="s">
        <v>659</v>
      </c>
      <c r="D78" s="604">
        <v>1061</v>
      </c>
      <c r="E78" s="52"/>
      <c r="F78" s="53"/>
    </row>
    <row r="79" spans="1:6" ht="20.100000000000001" customHeight="1" thickBot="1" x14ac:dyDescent="0.3">
      <c r="A79" s="46"/>
      <c r="B79" s="28"/>
      <c r="C79" s="44" t="s">
        <v>660</v>
      </c>
      <c r="D79" s="45">
        <v>1062</v>
      </c>
      <c r="E79" s="54"/>
      <c r="F79" s="55"/>
    </row>
    <row r="80" spans="1:6" x14ac:dyDescent="0.25">
      <c r="B80" s="2"/>
    </row>
  </sheetData>
  <mergeCells count="38">
    <mergeCell ref="E54:E55"/>
    <mergeCell ref="F54:F55"/>
    <mergeCell ref="E60:E61"/>
    <mergeCell ref="F60:F61"/>
    <mergeCell ref="B69:B70"/>
    <mergeCell ref="D69:D70"/>
    <mergeCell ref="B54:B55"/>
    <mergeCell ref="D54:D55"/>
    <mergeCell ref="B60:B61"/>
    <mergeCell ref="D60:D61"/>
    <mergeCell ref="B2:F2"/>
    <mergeCell ref="B3:F3"/>
    <mergeCell ref="E34:E35"/>
    <mergeCell ref="F34:F35"/>
    <mergeCell ref="B7:B8"/>
    <mergeCell ref="D7:D8"/>
    <mergeCell ref="E7:E8"/>
    <mergeCell ref="F7:F8"/>
    <mergeCell ref="B34:B35"/>
    <mergeCell ref="D34:D35"/>
    <mergeCell ref="E71:E72"/>
    <mergeCell ref="F71:F72"/>
    <mergeCell ref="E62:E63"/>
    <mergeCell ref="F62:F63"/>
    <mergeCell ref="B62:B63"/>
    <mergeCell ref="D62:D63"/>
    <mergeCell ref="E69:E70"/>
    <mergeCell ref="F69:F70"/>
    <mergeCell ref="B71:B72"/>
    <mergeCell ref="D71:D72"/>
    <mergeCell ref="E40:E41"/>
    <mergeCell ref="F40:F41"/>
    <mergeCell ref="B40:B41"/>
    <mergeCell ref="D40:D41"/>
    <mergeCell ref="B52:B53"/>
    <mergeCell ref="D52:D53"/>
    <mergeCell ref="E52:E53"/>
    <mergeCell ref="F52:F53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rowBreaks count="1" manualBreakCount="1">
    <brk id="4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B1:L51"/>
  <sheetViews>
    <sheetView showGridLines="0" zoomScale="115" zoomScaleNormal="115" workbookViewId="0">
      <selection activeCell="M33" sqref="M33"/>
    </sheetView>
  </sheetViews>
  <sheetFormatPr defaultRowHeight="12.75" x14ac:dyDescent="0.2"/>
  <cols>
    <col min="1" max="1" width="3.7109375" style="6" customWidth="1"/>
    <col min="2" max="2" width="9.140625" style="6"/>
    <col min="3" max="13" width="12.7109375" style="6" customWidth="1"/>
    <col min="14" max="16384" width="9.140625" style="6"/>
  </cols>
  <sheetData>
    <row r="1" spans="2:12" x14ac:dyDescent="0.2">
      <c r="J1" s="37" t="s">
        <v>349</v>
      </c>
    </row>
    <row r="2" spans="2:12" ht="21.75" customHeight="1" x14ac:dyDescent="0.2">
      <c r="B2" s="824" t="s">
        <v>242</v>
      </c>
      <c r="C2" s="824"/>
      <c r="D2" s="824"/>
      <c r="E2" s="824"/>
      <c r="F2" s="824"/>
      <c r="G2" s="824"/>
      <c r="H2" s="824"/>
      <c r="I2" s="824"/>
      <c r="J2" s="824"/>
      <c r="K2" s="314"/>
      <c r="L2" s="314"/>
    </row>
    <row r="3" spans="2:12" ht="15" thickBot="1" x14ac:dyDescent="0.25">
      <c r="B3" s="262"/>
      <c r="C3" s="262"/>
      <c r="D3" s="262"/>
      <c r="E3" s="262"/>
      <c r="F3" s="262"/>
      <c r="G3" s="262"/>
      <c r="H3" s="262"/>
      <c r="I3" s="262"/>
      <c r="J3" s="36" t="s">
        <v>45</v>
      </c>
      <c r="K3" s="5"/>
      <c r="L3" s="315"/>
    </row>
    <row r="4" spans="2:12" ht="30" customHeight="1" x14ac:dyDescent="0.2">
      <c r="B4" s="1034" t="s">
        <v>236</v>
      </c>
      <c r="C4" s="1030" t="s">
        <v>864</v>
      </c>
      <c r="D4" s="895"/>
      <c r="E4" s="895"/>
      <c r="F4" s="896"/>
      <c r="G4" s="895" t="s">
        <v>865</v>
      </c>
      <c r="H4" s="895"/>
      <c r="I4" s="895"/>
      <c r="J4" s="896"/>
      <c r="K4" s="316"/>
      <c r="L4" s="316"/>
    </row>
    <row r="5" spans="2:12" ht="30" customHeight="1" thickBot="1" x14ac:dyDescent="0.25">
      <c r="B5" s="1003"/>
      <c r="C5" s="317" t="s">
        <v>240</v>
      </c>
      <c r="D5" s="318" t="s">
        <v>197</v>
      </c>
      <c r="E5" s="318" t="s">
        <v>238</v>
      </c>
      <c r="F5" s="319" t="s">
        <v>239</v>
      </c>
      <c r="G5" s="317" t="s">
        <v>240</v>
      </c>
      <c r="H5" s="318" t="s">
        <v>197</v>
      </c>
      <c r="I5" s="318" t="s">
        <v>238</v>
      </c>
      <c r="J5" s="319" t="s">
        <v>239</v>
      </c>
      <c r="K5" s="320"/>
      <c r="L5" s="320"/>
    </row>
    <row r="6" spans="2:12" ht="15" thickBot="1" x14ac:dyDescent="0.25">
      <c r="B6" s="257"/>
      <c r="C6" s="321" t="s">
        <v>241</v>
      </c>
      <c r="D6" s="322">
        <v>1</v>
      </c>
      <c r="E6" s="322">
        <v>2</v>
      </c>
      <c r="F6" s="323">
        <v>3</v>
      </c>
      <c r="G6" s="321" t="s">
        <v>241</v>
      </c>
      <c r="H6" s="322">
        <v>1</v>
      </c>
      <c r="I6" s="322">
        <v>2</v>
      </c>
      <c r="J6" s="323">
        <v>3</v>
      </c>
      <c r="K6" s="320"/>
      <c r="L6" s="320"/>
    </row>
    <row r="7" spans="2:12" ht="14.25" x14ac:dyDescent="0.2">
      <c r="B7" s="542" t="s">
        <v>91</v>
      </c>
      <c r="C7" s="507">
        <f>D7+(E7*F7)</f>
        <v>0</v>
      </c>
      <c r="D7" s="173"/>
      <c r="E7" s="136"/>
      <c r="F7" s="177"/>
      <c r="G7" s="507">
        <f>H7+(I7*J7)</f>
        <v>0</v>
      </c>
      <c r="H7" s="173"/>
      <c r="I7" s="136"/>
      <c r="J7" s="177"/>
      <c r="K7" s="5"/>
      <c r="L7" s="5"/>
    </row>
    <row r="8" spans="2:12" ht="14.25" x14ac:dyDescent="0.2">
      <c r="B8" s="543" t="s">
        <v>92</v>
      </c>
      <c r="C8" s="507">
        <f t="shared" ref="C8:C18" si="0">D8+(E8*F8)</f>
        <v>0</v>
      </c>
      <c r="D8" s="125"/>
      <c r="E8" s="130"/>
      <c r="F8" s="131"/>
      <c r="G8" s="510">
        <f t="shared" ref="G8:G18" si="1">H8+(I8*J8)</f>
        <v>0</v>
      </c>
      <c r="H8" s="125"/>
      <c r="I8" s="130"/>
      <c r="J8" s="131"/>
      <c r="K8" s="5"/>
      <c r="L8" s="5"/>
    </row>
    <row r="9" spans="2:12" ht="14.25" x14ac:dyDescent="0.2">
      <c r="B9" s="543" t="s">
        <v>93</v>
      </c>
      <c r="C9" s="507">
        <f t="shared" si="0"/>
        <v>0</v>
      </c>
      <c r="D9" s="125"/>
      <c r="E9" s="130"/>
      <c r="F9" s="131"/>
      <c r="G9" s="510">
        <f t="shared" si="1"/>
        <v>0</v>
      </c>
      <c r="H9" s="125"/>
      <c r="I9" s="130"/>
      <c r="J9" s="131"/>
      <c r="K9" s="5"/>
      <c r="L9" s="5"/>
    </row>
    <row r="10" spans="2:12" ht="14.25" x14ac:dyDescent="0.2">
      <c r="B10" s="543" t="s">
        <v>94</v>
      </c>
      <c r="C10" s="507">
        <f t="shared" si="0"/>
        <v>0</v>
      </c>
      <c r="D10" s="125"/>
      <c r="E10" s="130"/>
      <c r="F10" s="131"/>
      <c r="G10" s="510">
        <f t="shared" si="1"/>
        <v>0</v>
      </c>
      <c r="H10" s="125"/>
      <c r="I10" s="130"/>
      <c r="J10" s="131"/>
      <c r="K10" s="5"/>
      <c r="L10" s="5"/>
    </row>
    <row r="11" spans="2:12" ht="14.25" x14ac:dyDescent="0.2">
      <c r="B11" s="543" t="s">
        <v>95</v>
      </c>
      <c r="C11" s="507">
        <f t="shared" si="0"/>
        <v>0</v>
      </c>
      <c r="D11" s="125"/>
      <c r="E11" s="130"/>
      <c r="F11" s="131"/>
      <c r="G11" s="510">
        <f t="shared" si="1"/>
        <v>0</v>
      </c>
      <c r="H11" s="125"/>
      <c r="I11" s="130"/>
      <c r="J11" s="131"/>
      <c r="K11" s="5"/>
      <c r="L11" s="5"/>
    </row>
    <row r="12" spans="2:12" ht="14.25" x14ac:dyDescent="0.2">
      <c r="B12" s="543" t="s">
        <v>96</v>
      </c>
      <c r="C12" s="507">
        <f t="shared" si="0"/>
        <v>0</v>
      </c>
      <c r="D12" s="125"/>
      <c r="E12" s="130"/>
      <c r="F12" s="131"/>
      <c r="G12" s="510">
        <f t="shared" si="1"/>
        <v>0</v>
      </c>
      <c r="H12" s="125"/>
      <c r="I12" s="130"/>
      <c r="J12" s="131"/>
      <c r="K12" s="5"/>
      <c r="L12" s="5"/>
    </row>
    <row r="13" spans="2:12" ht="14.25" x14ac:dyDescent="0.2">
      <c r="B13" s="543" t="s">
        <v>97</v>
      </c>
      <c r="C13" s="507">
        <f t="shared" si="0"/>
        <v>0</v>
      </c>
      <c r="D13" s="125"/>
      <c r="E13" s="130"/>
      <c r="F13" s="131"/>
      <c r="G13" s="510">
        <f t="shared" si="1"/>
        <v>0</v>
      </c>
      <c r="H13" s="125"/>
      <c r="I13" s="130"/>
      <c r="J13" s="131"/>
      <c r="K13" s="5"/>
      <c r="L13" s="5"/>
    </row>
    <row r="14" spans="2:12" ht="14.25" x14ac:dyDescent="0.2">
      <c r="B14" s="543" t="s">
        <v>98</v>
      </c>
      <c r="C14" s="507">
        <f t="shared" si="0"/>
        <v>0</v>
      </c>
      <c r="D14" s="125"/>
      <c r="E14" s="130"/>
      <c r="F14" s="131"/>
      <c r="G14" s="510">
        <f t="shared" si="1"/>
        <v>0</v>
      </c>
      <c r="H14" s="125"/>
      <c r="I14" s="130"/>
      <c r="J14" s="131"/>
      <c r="K14" s="5"/>
      <c r="L14" s="5"/>
    </row>
    <row r="15" spans="2:12" ht="14.25" x14ac:dyDescent="0.2">
      <c r="B15" s="543" t="s">
        <v>99</v>
      </c>
      <c r="C15" s="507">
        <f t="shared" si="0"/>
        <v>0</v>
      </c>
      <c r="D15" s="125"/>
      <c r="E15" s="130"/>
      <c r="F15" s="131"/>
      <c r="G15" s="510">
        <f t="shared" si="1"/>
        <v>0</v>
      </c>
      <c r="H15" s="125"/>
      <c r="I15" s="130"/>
      <c r="J15" s="131"/>
      <c r="K15" s="5"/>
      <c r="L15" s="5"/>
    </row>
    <row r="16" spans="2:12" ht="14.25" x14ac:dyDescent="0.2">
      <c r="B16" s="543" t="s">
        <v>100</v>
      </c>
      <c r="C16" s="507">
        <f t="shared" si="0"/>
        <v>0</v>
      </c>
      <c r="D16" s="125"/>
      <c r="E16" s="130"/>
      <c r="F16" s="131"/>
      <c r="G16" s="510">
        <f t="shared" si="1"/>
        <v>0</v>
      </c>
      <c r="H16" s="125"/>
      <c r="I16" s="130"/>
      <c r="J16" s="131"/>
      <c r="K16" s="5"/>
      <c r="L16" s="5"/>
    </row>
    <row r="17" spans="2:12" ht="14.25" x14ac:dyDescent="0.2">
      <c r="B17" s="543" t="s">
        <v>101</v>
      </c>
      <c r="C17" s="507">
        <f t="shared" si="0"/>
        <v>0</v>
      </c>
      <c r="D17" s="125"/>
      <c r="E17" s="130"/>
      <c r="F17" s="131"/>
      <c r="G17" s="510">
        <f t="shared" si="1"/>
        <v>0</v>
      </c>
      <c r="H17" s="125"/>
      <c r="I17" s="130"/>
      <c r="J17" s="131"/>
      <c r="K17" s="5"/>
      <c r="L17" s="5"/>
    </row>
    <row r="18" spans="2:12" ht="15" thickBot="1" x14ac:dyDescent="0.25">
      <c r="B18" s="544" t="s">
        <v>102</v>
      </c>
      <c r="C18" s="507">
        <f t="shared" si="0"/>
        <v>0</v>
      </c>
      <c r="D18" s="545"/>
      <c r="E18" s="132"/>
      <c r="F18" s="133"/>
      <c r="G18" s="515">
        <f t="shared" si="1"/>
        <v>0</v>
      </c>
      <c r="H18" s="545"/>
      <c r="I18" s="132"/>
      <c r="J18" s="133"/>
      <c r="K18" s="5"/>
      <c r="L18" s="5"/>
    </row>
    <row r="19" spans="2:12" ht="15" thickBot="1" x14ac:dyDescent="0.25">
      <c r="B19" s="546" t="s">
        <v>21</v>
      </c>
      <c r="C19" s="564">
        <f>SUM(C7:C18)</f>
        <v>0</v>
      </c>
      <c r="D19" s="547"/>
      <c r="E19" s="547"/>
      <c r="F19" s="548"/>
      <c r="G19" s="564">
        <f>SUM(G7:G18)</f>
        <v>0</v>
      </c>
      <c r="H19" s="547"/>
      <c r="I19" s="547"/>
      <c r="J19" s="548"/>
      <c r="K19" s="5"/>
      <c r="L19" s="5"/>
    </row>
    <row r="20" spans="2:12" ht="15" thickBot="1" x14ac:dyDescent="0.25">
      <c r="B20" s="549" t="s">
        <v>103</v>
      </c>
      <c r="C20" s="558"/>
      <c r="D20" s="559"/>
      <c r="E20" s="559"/>
      <c r="F20" s="560"/>
      <c r="G20" s="558"/>
      <c r="H20" s="559"/>
      <c r="I20" s="559"/>
      <c r="J20" s="560"/>
      <c r="K20" s="5"/>
      <c r="L20" s="5"/>
    </row>
    <row r="21" spans="2:12" x14ac:dyDescent="0.2">
      <c r="B21" s="13"/>
      <c r="C21" s="13"/>
      <c r="D21" s="13"/>
      <c r="E21" s="13"/>
      <c r="F21" s="13"/>
      <c r="G21" s="13"/>
      <c r="H21" s="13"/>
      <c r="I21" s="13"/>
      <c r="J21" s="13"/>
    </row>
    <row r="22" spans="2:12" x14ac:dyDescent="0.2">
      <c r="B22" s="13"/>
      <c r="C22" s="13"/>
      <c r="D22" s="13"/>
      <c r="E22" s="13"/>
      <c r="F22" s="13"/>
      <c r="G22" s="13"/>
      <c r="H22" s="13"/>
      <c r="I22" s="13"/>
      <c r="J22" s="13"/>
    </row>
    <row r="23" spans="2:12" x14ac:dyDescent="0.2">
      <c r="B23" s="13"/>
      <c r="C23" s="13"/>
      <c r="D23" s="13"/>
      <c r="E23" s="13"/>
      <c r="F23" s="13"/>
      <c r="G23" s="13"/>
      <c r="H23" s="13"/>
      <c r="I23" s="13"/>
      <c r="J23" s="13"/>
    </row>
    <row r="24" spans="2:12" ht="20.25" customHeight="1" x14ac:dyDescent="0.2">
      <c r="B24" s="824" t="s">
        <v>243</v>
      </c>
      <c r="C24" s="824"/>
      <c r="D24" s="824"/>
      <c r="E24" s="824"/>
      <c r="F24" s="824"/>
      <c r="G24" s="824"/>
      <c r="H24" s="824"/>
      <c r="I24" s="824"/>
      <c r="J24" s="824"/>
      <c r="K24" s="550"/>
      <c r="L24" s="324"/>
    </row>
    <row r="25" spans="2:12" ht="15" thickBot="1" x14ac:dyDescent="0.25">
      <c r="B25" s="551"/>
      <c r="C25" s="551"/>
      <c r="D25" s="551"/>
      <c r="E25" s="551"/>
      <c r="F25" s="551"/>
      <c r="G25" s="551"/>
      <c r="H25" s="262"/>
      <c r="I25" s="262"/>
      <c r="J25" s="36" t="s">
        <v>45</v>
      </c>
      <c r="K25" s="262"/>
      <c r="L25" s="315"/>
    </row>
    <row r="26" spans="2:12" ht="30" customHeight="1" x14ac:dyDescent="0.2">
      <c r="B26" s="1007" t="s">
        <v>236</v>
      </c>
      <c r="C26" s="894" t="s">
        <v>866</v>
      </c>
      <c r="D26" s="895"/>
      <c r="E26" s="895"/>
      <c r="F26" s="896"/>
      <c r="G26" s="1030" t="s">
        <v>867</v>
      </c>
      <c r="H26" s="895"/>
      <c r="I26" s="895"/>
      <c r="J26" s="896"/>
    </row>
    <row r="27" spans="2:12" ht="30" customHeight="1" thickBot="1" x14ac:dyDescent="0.25">
      <c r="B27" s="1033"/>
      <c r="C27" s="318" t="s">
        <v>240</v>
      </c>
      <c r="D27" s="318" t="s">
        <v>197</v>
      </c>
      <c r="E27" s="318" t="s">
        <v>238</v>
      </c>
      <c r="F27" s="319" t="s">
        <v>239</v>
      </c>
      <c r="G27" s="317" t="s">
        <v>240</v>
      </c>
      <c r="H27" s="318" t="s">
        <v>197</v>
      </c>
      <c r="I27" s="318" t="s">
        <v>238</v>
      </c>
      <c r="J27" s="319" t="s">
        <v>239</v>
      </c>
    </row>
    <row r="28" spans="2:12" ht="15" thickBot="1" x14ac:dyDescent="0.25">
      <c r="B28" s="562"/>
      <c r="C28" s="322" t="s">
        <v>241</v>
      </c>
      <c r="D28" s="322">
        <v>1</v>
      </c>
      <c r="E28" s="322">
        <v>2</v>
      </c>
      <c r="F28" s="323">
        <v>3</v>
      </c>
      <c r="G28" s="321" t="s">
        <v>241</v>
      </c>
      <c r="H28" s="322">
        <v>1</v>
      </c>
      <c r="I28" s="322">
        <v>2</v>
      </c>
      <c r="J28" s="323">
        <v>3</v>
      </c>
    </row>
    <row r="29" spans="2:12" ht="14.25" x14ac:dyDescent="0.2">
      <c r="B29" s="553" t="s">
        <v>91</v>
      </c>
      <c r="C29" s="173">
        <f>D29+(E29*F29)</f>
        <v>0</v>
      </c>
      <c r="D29" s="173"/>
      <c r="E29" s="136"/>
      <c r="F29" s="177"/>
      <c r="G29" s="507">
        <f>H29+(I29*J29)</f>
        <v>0</v>
      </c>
      <c r="H29" s="173"/>
      <c r="I29" s="136"/>
      <c r="J29" s="177"/>
    </row>
    <row r="30" spans="2:12" ht="14.25" x14ac:dyDescent="0.2">
      <c r="B30" s="554" t="s">
        <v>92</v>
      </c>
      <c r="C30" s="125">
        <f t="shared" ref="C30:C40" si="2">D30+(E30*F30)</f>
        <v>0</v>
      </c>
      <c r="D30" s="125"/>
      <c r="E30" s="130"/>
      <c r="F30" s="130"/>
      <c r="G30" s="512">
        <f t="shared" ref="G30:G40" si="3">H30+(I30*J30)</f>
        <v>0</v>
      </c>
      <c r="H30" s="125"/>
      <c r="I30" s="130"/>
      <c r="J30" s="131"/>
    </row>
    <row r="31" spans="2:12" ht="14.25" x14ac:dyDescent="0.2">
      <c r="B31" s="554" t="s">
        <v>93</v>
      </c>
      <c r="C31" s="125">
        <f t="shared" si="2"/>
        <v>0</v>
      </c>
      <c r="D31" s="125"/>
      <c r="E31" s="130"/>
      <c r="F31" s="130"/>
      <c r="G31" s="512">
        <f t="shared" si="3"/>
        <v>0</v>
      </c>
      <c r="H31" s="125"/>
      <c r="I31" s="130"/>
      <c r="J31" s="131"/>
    </row>
    <row r="32" spans="2:12" ht="14.25" x14ac:dyDescent="0.2">
      <c r="B32" s="554" t="s">
        <v>94</v>
      </c>
      <c r="C32" s="125">
        <f t="shared" si="2"/>
        <v>0</v>
      </c>
      <c r="D32" s="125"/>
      <c r="E32" s="130"/>
      <c r="F32" s="130"/>
      <c r="G32" s="512">
        <f t="shared" si="3"/>
        <v>0</v>
      </c>
      <c r="H32" s="125"/>
      <c r="I32" s="130"/>
      <c r="J32" s="131"/>
    </row>
    <row r="33" spans="2:10" ht="14.25" x14ac:dyDescent="0.2">
      <c r="B33" s="554" t="s">
        <v>95</v>
      </c>
      <c r="C33" s="125">
        <f t="shared" si="2"/>
        <v>0</v>
      </c>
      <c r="D33" s="125"/>
      <c r="E33" s="130"/>
      <c r="F33" s="130"/>
      <c r="G33" s="512">
        <f t="shared" si="3"/>
        <v>0</v>
      </c>
      <c r="H33" s="125"/>
      <c r="I33" s="130"/>
      <c r="J33" s="131"/>
    </row>
    <row r="34" spans="2:10" ht="14.25" x14ac:dyDescent="0.2">
      <c r="B34" s="554" t="s">
        <v>96</v>
      </c>
      <c r="C34" s="125">
        <f t="shared" si="2"/>
        <v>0</v>
      </c>
      <c r="D34" s="125"/>
      <c r="E34" s="130"/>
      <c r="F34" s="130"/>
      <c r="G34" s="512">
        <f t="shared" si="3"/>
        <v>0</v>
      </c>
      <c r="H34" s="125"/>
      <c r="I34" s="130"/>
      <c r="J34" s="131"/>
    </row>
    <row r="35" spans="2:10" ht="14.25" x14ac:dyDescent="0.2">
      <c r="B35" s="554" t="s">
        <v>97</v>
      </c>
      <c r="C35" s="125">
        <f t="shared" si="2"/>
        <v>0</v>
      </c>
      <c r="D35" s="125"/>
      <c r="E35" s="130"/>
      <c r="F35" s="130"/>
      <c r="G35" s="512">
        <f t="shared" si="3"/>
        <v>0</v>
      </c>
      <c r="H35" s="125"/>
      <c r="I35" s="130"/>
      <c r="J35" s="131"/>
    </row>
    <row r="36" spans="2:10" ht="14.25" x14ac:dyDescent="0.2">
      <c r="B36" s="554" t="s">
        <v>98</v>
      </c>
      <c r="C36" s="125">
        <f t="shared" si="2"/>
        <v>0</v>
      </c>
      <c r="D36" s="125"/>
      <c r="E36" s="130"/>
      <c r="F36" s="130"/>
      <c r="G36" s="512">
        <f t="shared" si="3"/>
        <v>0</v>
      </c>
      <c r="H36" s="125"/>
      <c r="I36" s="130"/>
      <c r="J36" s="131"/>
    </row>
    <row r="37" spans="2:10" ht="14.25" x14ac:dyDescent="0.2">
      <c r="B37" s="554" t="s">
        <v>99</v>
      </c>
      <c r="C37" s="125">
        <f t="shared" si="2"/>
        <v>0</v>
      </c>
      <c r="D37" s="125"/>
      <c r="E37" s="130"/>
      <c r="F37" s="130"/>
      <c r="G37" s="512">
        <f t="shared" si="3"/>
        <v>0</v>
      </c>
      <c r="H37" s="125"/>
      <c r="I37" s="130"/>
      <c r="J37" s="131"/>
    </row>
    <row r="38" spans="2:10" ht="14.25" x14ac:dyDescent="0.2">
      <c r="B38" s="554" t="s">
        <v>100</v>
      </c>
      <c r="C38" s="125">
        <f t="shared" si="2"/>
        <v>0</v>
      </c>
      <c r="D38" s="125"/>
      <c r="E38" s="130"/>
      <c r="F38" s="130"/>
      <c r="G38" s="512">
        <f t="shared" si="3"/>
        <v>0</v>
      </c>
      <c r="H38" s="125"/>
      <c r="I38" s="130"/>
      <c r="J38" s="131"/>
    </row>
    <row r="39" spans="2:10" ht="14.25" x14ac:dyDescent="0.2">
      <c r="B39" s="554" t="s">
        <v>101</v>
      </c>
      <c r="C39" s="125">
        <f t="shared" si="2"/>
        <v>0</v>
      </c>
      <c r="D39" s="125"/>
      <c r="E39" s="130"/>
      <c r="F39" s="130"/>
      <c r="G39" s="512">
        <f t="shared" si="3"/>
        <v>0</v>
      </c>
      <c r="H39" s="125"/>
      <c r="I39" s="130"/>
      <c r="J39" s="131"/>
    </row>
    <row r="40" spans="2:10" ht="15" thickBot="1" x14ac:dyDescent="0.25">
      <c r="B40" s="555" t="s">
        <v>102</v>
      </c>
      <c r="C40" s="545">
        <f t="shared" si="2"/>
        <v>0</v>
      </c>
      <c r="D40" s="545"/>
      <c r="E40" s="132"/>
      <c r="F40" s="132"/>
      <c r="G40" s="531">
        <f t="shared" si="3"/>
        <v>0</v>
      </c>
      <c r="H40" s="545"/>
      <c r="I40" s="132"/>
      <c r="J40" s="133"/>
    </row>
    <row r="41" spans="2:10" ht="13.5" thickBot="1" x14ac:dyDescent="0.25">
      <c r="B41" s="556" t="s">
        <v>21</v>
      </c>
      <c r="C41" s="547">
        <f>SUM(C29:C40)</f>
        <v>0</v>
      </c>
      <c r="D41" s="547"/>
      <c r="E41" s="547"/>
      <c r="F41" s="547"/>
      <c r="G41" s="565">
        <f>SUM(G29:G40)</f>
        <v>0</v>
      </c>
      <c r="H41" s="547"/>
      <c r="I41" s="547"/>
      <c r="J41" s="548"/>
    </row>
    <row r="42" spans="2:10" ht="13.5" thickBot="1" x14ac:dyDescent="0.25">
      <c r="B42" s="557" t="s">
        <v>103</v>
      </c>
      <c r="C42" s="559"/>
      <c r="D42" s="559"/>
      <c r="E42" s="559"/>
      <c r="F42" s="559"/>
      <c r="G42" s="563"/>
      <c r="H42" s="559"/>
      <c r="I42" s="559"/>
      <c r="J42" s="560"/>
    </row>
    <row r="51" spans="11:11" x14ac:dyDescent="0.2">
      <c r="K51" s="6" t="s">
        <v>346</v>
      </c>
    </row>
  </sheetData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scale="85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59999389629810485"/>
  </sheetPr>
  <dimension ref="A2:U26"/>
  <sheetViews>
    <sheetView showGridLines="0" zoomScale="85" zoomScaleNormal="85" workbookViewId="0">
      <selection activeCell="H21" sqref="H21"/>
    </sheetView>
  </sheetViews>
  <sheetFormatPr defaultRowHeight="15" x14ac:dyDescent="0.2"/>
  <cols>
    <col min="1" max="1" width="9.140625" style="4"/>
    <col min="2" max="2" width="29.7109375" style="4" customWidth="1"/>
    <col min="3" max="3" width="30.28515625" style="4" customWidth="1"/>
    <col min="4" max="4" width="16" style="4" customWidth="1"/>
    <col min="5" max="5" width="13" style="4" customWidth="1"/>
    <col min="6" max="6" width="25.28515625" style="4" customWidth="1"/>
    <col min="7" max="7" width="25.140625" style="4" customWidth="1"/>
    <col min="8" max="13" width="13.7109375" style="4" customWidth="1"/>
    <col min="14" max="17" width="25.140625" style="4" customWidth="1"/>
    <col min="18" max="21" width="12.28515625" style="4" customWidth="1"/>
    <col min="22" max="16384" width="9.140625" style="4"/>
  </cols>
  <sheetData>
    <row r="2" spans="1:21" ht="15.75" x14ac:dyDescent="0.25">
      <c r="Q2" s="41" t="s">
        <v>350</v>
      </c>
      <c r="U2" s="179"/>
    </row>
    <row r="4" spans="1:21" ht="15.75" x14ac:dyDescent="0.25">
      <c r="A4" s="180"/>
    </row>
    <row r="5" spans="1:21" ht="15.75" x14ac:dyDescent="0.25">
      <c r="A5" s="180"/>
      <c r="B5" s="837" t="s">
        <v>254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180"/>
      <c r="S5" s="180"/>
      <c r="T5" s="180"/>
      <c r="U5" s="180"/>
    </row>
    <row r="6" spans="1:21" ht="16.5" thickBot="1" x14ac:dyDescent="0.3">
      <c r="D6" s="180"/>
      <c r="E6" s="180"/>
      <c r="F6" s="180"/>
      <c r="G6" s="180"/>
      <c r="Q6" s="179"/>
    </row>
    <row r="7" spans="1:21" ht="35.25" customHeight="1" x14ac:dyDescent="0.2">
      <c r="B7" s="1047" t="s">
        <v>255</v>
      </c>
      <c r="C7" s="1049" t="s">
        <v>256</v>
      </c>
      <c r="D7" s="1038" t="s">
        <v>257</v>
      </c>
      <c r="E7" s="331" t="s">
        <v>258</v>
      </c>
      <c r="F7" s="1038" t="s">
        <v>772</v>
      </c>
      <c r="G7" s="1038" t="s">
        <v>868</v>
      </c>
      <c r="H7" s="1038" t="s">
        <v>259</v>
      </c>
      <c r="I7" s="1038" t="s">
        <v>260</v>
      </c>
      <c r="J7" s="1038" t="s">
        <v>261</v>
      </c>
      <c r="K7" s="1038" t="s">
        <v>262</v>
      </c>
      <c r="L7" s="1038" t="s">
        <v>263</v>
      </c>
      <c r="M7" s="1038" t="s">
        <v>264</v>
      </c>
      <c r="N7" s="1051" t="s">
        <v>869</v>
      </c>
      <c r="O7" s="1052"/>
      <c r="P7" s="1043" t="s">
        <v>870</v>
      </c>
      <c r="Q7" s="1045" t="s">
        <v>871</v>
      </c>
    </row>
    <row r="8" spans="1:21" ht="42.75" customHeight="1" thickBot="1" x14ac:dyDescent="0.25">
      <c r="B8" s="1048"/>
      <c r="C8" s="1050"/>
      <c r="D8" s="1039"/>
      <c r="E8" s="332" t="s">
        <v>265</v>
      </c>
      <c r="F8" s="1039"/>
      <c r="G8" s="1039"/>
      <c r="H8" s="1039"/>
      <c r="I8" s="1039"/>
      <c r="J8" s="1039"/>
      <c r="K8" s="1039"/>
      <c r="L8" s="1039"/>
      <c r="M8" s="1039"/>
      <c r="N8" s="333" t="s">
        <v>266</v>
      </c>
      <c r="O8" s="333" t="s">
        <v>267</v>
      </c>
      <c r="P8" s="1044"/>
      <c r="Q8" s="1046"/>
    </row>
    <row r="9" spans="1:21" ht="20.100000000000001" customHeight="1" x14ac:dyDescent="0.25">
      <c r="B9" s="334" t="s">
        <v>268</v>
      </c>
      <c r="C9" s="335"/>
      <c r="D9" s="336"/>
      <c r="E9" s="336"/>
      <c r="F9" s="136">
        <v>0</v>
      </c>
      <c r="G9" s="136">
        <v>0</v>
      </c>
      <c r="H9" s="337"/>
      <c r="I9" s="337"/>
      <c r="J9" s="337"/>
      <c r="K9" s="337"/>
      <c r="L9" s="337"/>
      <c r="M9" s="337"/>
      <c r="N9" s="136"/>
      <c r="O9" s="338"/>
      <c r="P9" s="136"/>
      <c r="Q9" s="177"/>
    </row>
    <row r="10" spans="1:21" ht="20.100000000000001" customHeight="1" x14ac:dyDescent="0.2">
      <c r="B10" s="339" t="s">
        <v>269</v>
      </c>
      <c r="C10" s="340"/>
      <c r="D10" s="341"/>
      <c r="E10" s="341"/>
      <c r="F10" s="130"/>
      <c r="G10" s="342"/>
      <c r="H10" s="341"/>
      <c r="I10" s="341"/>
      <c r="J10" s="341"/>
      <c r="K10" s="341"/>
      <c r="L10" s="341"/>
      <c r="M10" s="341"/>
      <c r="N10" s="175"/>
      <c r="O10" s="342"/>
      <c r="P10" s="130"/>
      <c r="Q10" s="131"/>
    </row>
    <row r="11" spans="1:21" ht="20.100000000000001" customHeight="1" x14ac:dyDescent="0.2">
      <c r="B11" s="339" t="s">
        <v>269</v>
      </c>
      <c r="C11" s="340"/>
      <c r="D11" s="341"/>
      <c r="E11" s="341"/>
      <c r="F11" s="130"/>
      <c r="G11" s="342"/>
      <c r="H11" s="341"/>
      <c r="I11" s="341"/>
      <c r="J11" s="341"/>
      <c r="K11" s="341"/>
      <c r="L11" s="341"/>
      <c r="M11" s="341"/>
      <c r="N11" s="175"/>
      <c r="O11" s="342"/>
      <c r="P11" s="130"/>
      <c r="Q11" s="131"/>
    </row>
    <row r="12" spans="1:21" ht="20.100000000000001" customHeight="1" x14ac:dyDescent="0.2">
      <c r="B12" s="339" t="s">
        <v>269</v>
      </c>
      <c r="C12" s="340"/>
      <c r="D12" s="341"/>
      <c r="E12" s="341"/>
      <c r="F12" s="130"/>
      <c r="G12" s="342"/>
      <c r="H12" s="341"/>
      <c r="I12" s="341"/>
      <c r="J12" s="341"/>
      <c r="K12" s="341"/>
      <c r="L12" s="341"/>
      <c r="M12" s="341"/>
      <c r="N12" s="175"/>
      <c r="O12" s="342"/>
      <c r="P12" s="130"/>
      <c r="Q12" s="131"/>
    </row>
    <row r="13" spans="1:21" ht="20.100000000000001" customHeight="1" x14ac:dyDescent="0.2">
      <c r="B13" s="339" t="s">
        <v>269</v>
      </c>
      <c r="C13" s="340"/>
      <c r="D13" s="341"/>
      <c r="E13" s="341"/>
      <c r="F13" s="130"/>
      <c r="G13" s="342"/>
      <c r="H13" s="341"/>
      <c r="I13" s="341"/>
      <c r="J13" s="341"/>
      <c r="K13" s="341"/>
      <c r="L13" s="341"/>
      <c r="M13" s="341"/>
      <c r="N13" s="175"/>
      <c r="O13" s="342"/>
      <c r="P13" s="130"/>
      <c r="Q13" s="131"/>
    </row>
    <row r="14" spans="1:21" ht="20.100000000000001" customHeight="1" x14ac:dyDescent="0.2">
      <c r="B14" s="339" t="s">
        <v>269</v>
      </c>
      <c r="C14" s="340"/>
      <c r="D14" s="341"/>
      <c r="E14" s="341"/>
      <c r="F14" s="130"/>
      <c r="G14" s="342"/>
      <c r="H14" s="341"/>
      <c r="I14" s="341"/>
      <c r="J14" s="341"/>
      <c r="K14" s="341"/>
      <c r="L14" s="341"/>
      <c r="M14" s="341"/>
      <c r="N14" s="175"/>
      <c r="O14" s="342"/>
      <c r="P14" s="130"/>
      <c r="Q14" s="131"/>
    </row>
    <row r="15" spans="1:21" ht="20.100000000000001" customHeight="1" x14ac:dyDescent="0.25">
      <c r="B15" s="343" t="s">
        <v>270</v>
      </c>
      <c r="C15" s="340"/>
      <c r="D15" s="341"/>
      <c r="E15" s="341"/>
      <c r="F15" s="130"/>
      <c r="G15" s="342"/>
      <c r="H15" s="341"/>
      <c r="I15" s="341"/>
      <c r="J15" s="341"/>
      <c r="K15" s="341"/>
      <c r="L15" s="341"/>
      <c r="M15" s="341"/>
      <c r="N15" s="175"/>
      <c r="O15" s="342"/>
      <c r="P15" s="130"/>
      <c r="Q15" s="131"/>
    </row>
    <row r="16" spans="1:21" ht="20.100000000000001" customHeight="1" x14ac:dyDescent="0.2">
      <c r="B16" s="339" t="s">
        <v>269</v>
      </c>
      <c r="C16" s="340"/>
      <c r="D16" s="341"/>
      <c r="E16" s="341"/>
      <c r="F16" s="130"/>
      <c r="G16" s="342"/>
      <c r="H16" s="341"/>
      <c r="I16" s="341"/>
      <c r="J16" s="341"/>
      <c r="K16" s="341"/>
      <c r="L16" s="341"/>
      <c r="M16" s="341"/>
      <c r="N16" s="175"/>
      <c r="O16" s="342"/>
      <c r="P16" s="130"/>
      <c r="Q16" s="131"/>
    </row>
    <row r="17" spans="2:17" ht="20.100000000000001" customHeight="1" x14ac:dyDescent="0.2">
      <c r="B17" s="339" t="s">
        <v>269</v>
      </c>
      <c r="C17" s="340"/>
      <c r="D17" s="341"/>
      <c r="E17" s="341"/>
      <c r="F17" s="130"/>
      <c r="G17" s="342"/>
      <c r="H17" s="341"/>
      <c r="I17" s="341"/>
      <c r="J17" s="341"/>
      <c r="K17" s="341"/>
      <c r="L17" s="341"/>
      <c r="M17" s="341"/>
      <c r="N17" s="175"/>
      <c r="O17" s="342"/>
      <c r="P17" s="130"/>
      <c r="Q17" s="131"/>
    </row>
    <row r="18" spans="2:17" ht="20.100000000000001" customHeight="1" x14ac:dyDescent="0.2">
      <c r="B18" s="339" t="s">
        <v>269</v>
      </c>
      <c r="C18" s="340"/>
      <c r="D18" s="341"/>
      <c r="E18" s="341"/>
      <c r="F18" s="130"/>
      <c r="G18" s="342"/>
      <c r="H18" s="341"/>
      <c r="I18" s="341"/>
      <c r="J18" s="341"/>
      <c r="K18" s="341"/>
      <c r="L18" s="341"/>
      <c r="M18" s="341"/>
      <c r="N18" s="175"/>
      <c r="O18" s="342"/>
      <c r="P18" s="130"/>
      <c r="Q18" s="131"/>
    </row>
    <row r="19" spans="2:17" ht="20.100000000000001" customHeight="1" x14ac:dyDescent="0.2">
      <c r="B19" s="339" t="s">
        <v>269</v>
      </c>
      <c r="C19" s="340"/>
      <c r="D19" s="341"/>
      <c r="E19" s="341"/>
      <c r="F19" s="130"/>
      <c r="G19" s="342"/>
      <c r="H19" s="341"/>
      <c r="I19" s="341"/>
      <c r="J19" s="341"/>
      <c r="K19" s="341"/>
      <c r="L19" s="341"/>
      <c r="M19" s="341"/>
      <c r="N19" s="175"/>
      <c r="O19" s="342"/>
      <c r="P19" s="130"/>
      <c r="Q19" s="131"/>
    </row>
    <row r="20" spans="2:17" ht="20.100000000000001" customHeight="1" thickBot="1" x14ac:dyDescent="0.25">
      <c r="B20" s="149" t="s">
        <v>269</v>
      </c>
      <c r="C20" s="344"/>
      <c r="D20" s="345"/>
      <c r="E20" s="345"/>
      <c r="F20" s="176"/>
      <c r="G20" s="346"/>
      <c r="H20" s="345"/>
      <c r="I20" s="345"/>
      <c r="J20" s="345"/>
      <c r="K20" s="345"/>
      <c r="L20" s="345"/>
      <c r="M20" s="345"/>
      <c r="N20" s="347"/>
      <c r="O20" s="132"/>
      <c r="P20" s="132"/>
      <c r="Q20" s="133"/>
    </row>
    <row r="21" spans="2:17" ht="20.100000000000001" customHeight="1" thickBot="1" x14ac:dyDescent="0.3">
      <c r="B21" s="1035" t="s">
        <v>271</v>
      </c>
      <c r="C21" s="1036"/>
      <c r="D21" s="1036"/>
      <c r="E21" s="1037"/>
      <c r="F21" s="348">
        <v>0</v>
      </c>
      <c r="G21" s="349">
        <v>0</v>
      </c>
      <c r="H21" s="350"/>
      <c r="I21" s="351"/>
      <c r="J21" s="351"/>
      <c r="K21" s="351"/>
      <c r="L21" s="351"/>
      <c r="M21" s="352"/>
      <c r="N21" s="353"/>
      <c r="O21" s="354"/>
      <c r="P21" s="348"/>
      <c r="Q21" s="349"/>
    </row>
    <row r="22" spans="2:17" ht="20.100000000000001" customHeight="1" thickBot="1" x14ac:dyDescent="0.3">
      <c r="B22" s="1035" t="s">
        <v>272</v>
      </c>
      <c r="C22" s="1036"/>
      <c r="D22" s="1036"/>
      <c r="E22" s="1037"/>
      <c r="F22" s="355"/>
      <c r="G22" s="356"/>
      <c r="H22" s="262"/>
      <c r="I22" s="262"/>
      <c r="J22" s="262"/>
      <c r="K22" s="262"/>
      <c r="L22" s="262"/>
      <c r="M22" s="262"/>
      <c r="N22" s="262"/>
      <c r="O22" s="357"/>
      <c r="P22" s="358"/>
      <c r="Q22" s="359"/>
    </row>
    <row r="23" spans="2:17" ht="20.100000000000001" customHeight="1" thickBot="1" x14ac:dyDescent="0.3">
      <c r="B23" s="1035" t="s">
        <v>273</v>
      </c>
      <c r="C23" s="1036"/>
      <c r="D23" s="1036"/>
      <c r="E23" s="1037"/>
      <c r="F23" s="360"/>
      <c r="G23" s="361"/>
      <c r="H23" s="262"/>
      <c r="I23" s="262"/>
      <c r="J23" s="262"/>
      <c r="K23" s="262"/>
      <c r="L23" s="262"/>
      <c r="M23" s="262"/>
      <c r="N23" s="262"/>
      <c r="O23" s="357"/>
      <c r="P23" s="355"/>
      <c r="Q23" s="356"/>
    </row>
    <row r="26" spans="2:17" x14ac:dyDescent="0.2">
      <c r="B26" s="1040" t="s">
        <v>885</v>
      </c>
      <c r="C26" s="1041"/>
      <c r="D26" s="1041"/>
      <c r="E26" s="1041"/>
      <c r="F26" s="1041"/>
      <c r="G26" s="1042"/>
    </row>
  </sheetData>
  <mergeCells count="19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2:E22"/>
    <mergeCell ref="B23:E23"/>
    <mergeCell ref="L7:L8"/>
    <mergeCell ref="M7:M8"/>
    <mergeCell ref="B26:G26"/>
    <mergeCell ref="B21:E21"/>
  </mergeCells>
  <pageMargins left="0" right="0" top="0.74803149606299213" bottom="0.74803149606299213" header="0.31496062992125984" footer="0.31496062992125984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59999389629810485"/>
    <pageSetUpPr fitToPage="1"/>
  </sheetPr>
  <dimension ref="A1:H69"/>
  <sheetViews>
    <sheetView showGridLines="0" topLeftCell="A51" zoomScaleNormal="100" workbookViewId="0">
      <selection activeCell="L63" sqref="L63"/>
    </sheetView>
  </sheetViews>
  <sheetFormatPr defaultRowHeight="15" x14ac:dyDescent="0.2"/>
  <cols>
    <col min="1" max="1" width="12.140625" style="4" customWidth="1"/>
    <col min="2" max="2" width="12.7109375" style="4" customWidth="1"/>
    <col min="3" max="3" width="43" style="4" customWidth="1"/>
    <col min="4" max="8" width="20.7109375" style="4" customWidth="1"/>
    <col min="9" max="9" width="1.7109375" style="4" customWidth="1"/>
    <col min="10" max="10" width="12.5703125" style="4" customWidth="1"/>
    <col min="11" max="11" width="12" style="4" customWidth="1"/>
    <col min="12" max="12" width="10.85546875" style="4" customWidth="1"/>
    <col min="13" max="13" width="11.85546875" style="4" customWidth="1"/>
    <col min="14" max="14" width="12.140625" style="4" customWidth="1"/>
    <col min="15" max="15" width="13.28515625" style="4" customWidth="1"/>
    <col min="16" max="16384" width="9.140625" style="4"/>
  </cols>
  <sheetData>
    <row r="1" spans="2:8" ht="15.75" x14ac:dyDescent="0.25">
      <c r="G1" s="41"/>
      <c r="H1" s="41" t="s">
        <v>352</v>
      </c>
    </row>
    <row r="2" spans="2:8" ht="15.75" x14ac:dyDescent="0.25">
      <c r="B2" s="362"/>
      <c r="C2" s="363"/>
      <c r="D2" s="363"/>
      <c r="E2" s="363"/>
      <c r="F2" s="363"/>
      <c r="G2" s="363"/>
    </row>
    <row r="3" spans="2:8" ht="23.25" customHeight="1" x14ac:dyDescent="0.25">
      <c r="B3" s="1060" t="s">
        <v>380</v>
      </c>
      <c r="C3" s="1060"/>
      <c r="D3" s="1060"/>
      <c r="E3" s="1060"/>
      <c r="F3" s="1060"/>
      <c r="G3" s="1060"/>
      <c r="H3" s="1060"/>
    </row>
    <row r="4" spans="2:8" ht="15.75" customHeight="1" x14ac:dyDescent="0.2">
      <c r="B4" s="364"/>
      <c r="C4" s="364"/>
      <c r="D4" s="364"/>
      <c r="E4" s="364"/>
      <c r="F4" s="363"/>
      <c r="G4" s="363"/>
    </row>
    <row r="5" spans="2:8" ht="15.75" thickBot="1" x14ac:dyDescent="0.25">
      <c r="B5" s="364"/>
      <c r="C5" s="364"/>
      <c r="D5" s="363"/>
      <c r="E5" s="364"/>
      <c r="F5" s="364"/>
      <c r="H5" s="365" t="s">
        <v>45</v>
      </c>
    </row>
    <row r="6" spans="2:8" ht="32.25" customHeight="1" x14ac:dyDescent="0.2">
      <c r="B6" s="1061" t="s">
        <v>2</v>
      </c>
      <c r="C6" s="1063" t="s">
        <v>79</v>
      </c>
      <c r="D6" s="989" t="s">
        <v>872</v>
      </c>
      <c r="E6" s="947" t="s">
        <v>834</v>
      </c>
      <c r="F6" s="947" t="s">
        <v>823</v>
      </c>
      <c r="G6" s="947" t="s">
        <v>824</v>
      </c>
      <c r="H6" s="958" t="s">
        <v>829</v>
      </c>
    </row>
    <row r="7" spans="2:8" ht="29.25" customHeight="1" thickBot="1" x14ac:dyDescent="0.25">
      <c r="B7" s="1062"/>
      <c r="C7" s="1064"/>
      <c r="D7" s="990"/>
      <c r="E7" s="1053" t="s">
        <v>374</v>
      </c>
      <c r="F7" s="1053" t="s">
        <v>375</v>
      </c>
      <c r="G7" s="1053" t="s">
        <v>376</v>
      </c>
      <c r="H7" s="1065" t="s">
        <v>377</v>
      </c>
    </row>
    <row r="8" spans="2:8" ht="20.100000000000001" customHeight="1" x14ac:dyDescent="0.2">
      <c r="B8" s="744"/>
      <c r="C8" s="1054" t="s">
        <v>34</v>
      </c>
      <c r="D8" s="1054"/>
      <c r="E8" s="1054"/>
      <c r="F8" s="1054"/>
      <c r="G8" s="1054"/>
      <c r="H8" s="1055"/>
    </row>
    <row r="9" spans="2:8" ht="20.100000000000001" customHeight="1" x14ac:dyDescent="0.2">
      <c r="B9" s="633" t="s">
        <v>63</v>
      </c>
      <c r="C9" s="607" t="s">
        <v>922</v>
      </c>
      <c r="D9" s="608">
        <v>18500000</v>
      </c>
      <c r="E9" s="608">
        <v>6960000</v>
      </c>
      <c r="F9" s="608">
        <v>14335000</v>
      </c>
      <c r="G9" s="608">
        <v>21280000</v>
      </c>
      <c r="H9" s="745">
        <v>28680000</v>
      </c>
    </row>
    <row r="10" spans="2:8" ht="20.100000000000001" customHeight="1" x14ac:dyDescent="0.2">
      <c r="B10" s="633" t="s">
        <v>66</v>
      </c>
      <c r="C10" s="607" t="s">
        <v>923</v>
      </c>
      <c r="D10" s="608">
        <v>900000</v>
      </c>
      <c r="E10" s="608">
        <v>375000</v>
      </c>
      <c r="F10" s="608">
        <v>750000</v>
      </c>
      <c r="G10" s="608">
        <v>1125000</v>
      </c>
      <c r="H10" s="745">
        <v>1500000</v>
      </c>
    </row>
    <row r="11" spans="2:8" ht="20.100000000000001" customHeight="1" x14ac:dyDescent="0.2">
      <c r="B11" s="633" t="s">
        <v>67</v>
      </c>
      <c r="C11" s="607" t="s">
        <v>924</v>
      </c>
      <c r="D11" s="608">
        <v>13300000</v>
      </c>
      <c r="E11" s="608">
        <v>2500000</v>
      </c>
      <c r="F11" s="608">
        <v>5000000</v>
      </c>
      <c r="G11" s="608">
        <v>7500000</v>
      </c>
      <c r="H11" s="745">
        <v>15000000</v>
      </c>
    </row>
    <row r="12" spans="2:8" ht="20.100000000000001" customHeight="1" x14ac:dyDescent="0.2">
      <c r="B12" s="633" t="s">
        <v>71</v>
      </c>
      <c r="C12" s="607" t="s">
        <v>925</v>
      </c>
      <c r="D12" s="608">
        <v>22000000</v>
      </c>
      <c r="E12" s="608">
        <v>5750000</v>
      </c>
      <c r="F12" s="608">
        <v>13800000</v>
      </c>
      <c r="G12" s="608">
        <v>19550000</v>
      </c>
      <c r="H12" s="745">
        <v>30000000</v>
      </c>
    </row>
    <row r="13" spans="2:8" ht="20.100000000000001" customHeight="1" x14ac:dyDescent="0.2">
      <c r="B13" s="633" t="s">
        <v>72</v>
      </c>
      <c r="C13" s="607" t="s">
        <v>932</v>
      </c>
      <c r="D13" s="608">
        <v>937365</v>
      </c>
      <c r="E13" s="608">
        <v>0</v>
      </c>
      <c r="F13" s="608">
        <v>4000000</v>
      </c>
      <c r="G13" s="608">
        <v>4000000</v>
      </c>
      <c r="H13" s="745">
        <v>4000000</v>
      </c>
    </row>
    <row r="14" spans="2:8" ht="20.100000000000001" customHeight="1" x14ac:dyDescent="0.2">
      <c r="B14" s="633" t="s">
        <v>73</v>
      </c>
      <c r="C14" s="607" t="s">
        <v>933</v>
      </c>
      <c r="D14" s="608">
        <v>0</v>
      </c>
      <c r="E14" s="608">
        <v>0</v>
      </c>
      <c r="F14" s="608">
        <v>3600000</v>
      </c>
      <c r="G14" s="608">
        <v>3600000</v>
      </c>
      <c r="H14" s="745">
        <v>0</v>
      </c>
    </row>
    <row r="15" spans="2:8" ht="20.100000000000001" customHeight="1" x14ac:dyDescent="0.2">
      <c r="B15" s="633" t="s">
        <v>74</v>
      </c>
      <c r="C15" s="607" t="s">
        <v>979</v>
      </c>
      <c r="D15" s="608">
        <v>0</v>
      </c>
      <c r="E15" s="608">
        <v>0</v>
      </c>
      <c r="F15" s="608">
        <v>0</v>
      </c>
      <c r="G15" s="608">
        <v>6000000</v>
      </c>
      <c r="H15" s="745">
        <v>6000000</v>
      </c>
    </row>
    <row r="16" spans="2:8" ht="20.100000000000001" customHeight="1" x14ac:dyDescent="0.2">
      <c r="B16" s="633" t="s">
        <v>118</v>
      </c>
      <c r="C16" s="607" t="s">
        <v>980</v>
      </c>
      <c r="D16" s="608">
        <v>0</v>
      </c>
      <c r="E16" s="608">
        <v>0</v>
      </c>
      <c r="F16" s="608">
        <v>0</v>
      </c>
      <c r="G16" s="608">
        <v>12600000</v>
      </c>
      <c r="H16" s="745">
        <v>12600000</v>
      </c>
    </row>
    <row r="17" spans="2:8" ht="20.100000000000001" customHeight="1" x14ac:dyDescent="0.2">
      <c r="B17" s="633" t="s">
        <v>75</v>
      </c>
      <c r="C17" s="607" t="s">
        <v>926</v>
      </c>
      <c r="D17" s="608">
        <v>7500000</v>
      </c>
      <c r="E17" s="608">
        <v>2065000</v>
      </c>
      <c r="F17" s="608">
        <v>4130000</v>
      </c>
      <c r="G17" s="608">
        <v>6195000</v>
      </c>
      <c r="H17" s="745">
        <v>6260000</v>
      </c>
    </row>
    <row r="18" spans="2:8" ht="20.100000000000001" customHeight="1" x14ac:dyDescent="0.2">
      <c r="B18" s="633" t="s">
        <v>76</v>
      </c>
      <c r="C18" s="607" t="s">
        <v>927</v>
      </c>
      <c r="D18" s="608">
        <v>1750000</v>
      </c>
      <c r="E18" s="608">
        <v>678750</v>
      </c>
      <c r="F18" s="608">
        <v>1357500</v>
      </c>
      <c r="G18" s="608">
        <v>2036250</v>
      </c>
      <c r="H18" s="746">
        <v>2165000</v>
      </c>
    </row>
    <row r="19" spans="2:8" ht="20.100000000000001" customHeight="1" x14ac:dyDescent="0.2">
      <c r="B19" s="633" t="s">
        <v>77</v>
      </c>
      <c r="C19" s="607" t="s">
        <v>928</v>
      </c>
      <c r="D19" s="608">
        <v>850000</v>
      </c>
      <c r="E19" s="608">
        <v>666250</v>
      </c>
      <c r="F19" s="608">
        <v>1332500</v>
      </c>
      <c r="G19" s="608">
        <v>1998750</v>
      </c>
      <c r="H19" s="745">
        <v>3005000</v>
      </c>
    </row>
    <row r="20" spans="2:8" ht="20.100000000000001" customHeight="1" x14ac:dyDescent="0.2">
      <c r="B20" s="633" t="s">
        <v>78</v>
      </c>
      <c r="C20" s="607" t="s">
        <v>929</v>
      </c>
      <c r="D20" s="608">
        <v>1100000</v>
      </c>
      <c r="E20" s="608">
        <v>245000</v>
      </c>
      <c r="F20" s="608">
        <v>490000</v>
      </c>
      <c r="G20" s="608">
        <v>735000</v>
      </c>
      <c r="H20" s="745">
        <v>980000</v>
      </c>
    </row>
    <row r="21" spans="2:8" ht="20.100000000000001" customHeight="1" x14ac:dyDescent="0.2">
      <c r="B21" s="633" t="s">
        <v>105</v>
      </c>
      <c r="C21" s="607" t="s">
        <v>930</v>
      </c>
      <c r="D21" s="608">
        <v>330000</v>
      </c>
      <c r="E21" s="608">
        <v>87500</v>
      </c>
      <c r="F21" s="608">
        <v>175000</v>
      </c>
      <c r="G21" s="608">
        <v>262500</v>
      </c>
      <c r="H21" s="745">
        <v>350000</v>
      </c>
    </row>
    <row r="22" spans="2:8" ht="20.100000000000001" customHeight="1" x14ac:dyDescent="0.2">
      <c r="B22" s="633" t="s">
        <v>38</v>
      </c>
      <c r="C22" s="607" t="s">
        <v>931</v>
      </c>
      <c r="D22" s="608">
        <v>17500</v>
      </c>
      <c r="E22" s="608">
        <v>600000</v>
      </c>
      <c r="F22" s="608">
        <v>800000</v>
      </c>
      <c r="G22" s="608">
        <v>990000</v>
      </c>
      <c r="H22" s="745">
        <v>990000</v>
      </c>
    </row>
    <row r="23" spans="2:8" ht="20.100000000000001" customHeight="1" x14ac:dyDescent="0.2">
      <c r="B23" s="633" t="s">
        <v>106</v>
      </c>
      <c r="C23" s="607" t="s">
        <v>981</v>
      </c>
      <c r="D23" s="608">
        <v>0</v>
      </c>
      <c r="E23" s="608">
        <v>0</v>
      </c>
      <c r="F23" s="608">
        <v>400000</v>
      </c>
      <c r="G23" s="608">
        <v>400000</v>
      </c>
      <c r="H23" s="745">
        <v>400000</v>
      </c>
    </row>
    <row r="24" spans="2:8" ht="20.100000000000001" customHeight="1" x14ac:dyDescent="0.2">
      <c r="B24" s="633" t="s">
        <v>119</v>
      </c>
      <c r="C24" s="607" t="s">
        <v>982</v>
      </c>
      <c r="D24" s="608">
        <v>0</v>
      </c>
      <c r="E24" s="608">
        <v>0</v>
      </c>
      <c r="F24" s="608">
        <v>0</v>
      </c>
      <c r="G24" s="608">
        <v>600000</v>
      </c>
      <c r="H24" s="745">
        <v>600000</v>
      </c>
    </row>
    <row r="25" spans="2:8" ht="20.100000000000001" customHeight="1" x14ac:dyDescent="0.2">
      <c r="B25" s="633" t="s">
        <v>120</v>
      </c>
      <c r="C25" s="607" t="s">
        <v>1003</v>
      </c>
      <c r="D25" s="608">
        <v>0</v>
      </c>
      <c r="E25" s="608">
        <v>0</v>
      </c>
      <c r="F25" s="608">
        <v>0</v>
      </c>
      <c r="G25" s="608">
        <v>0</v>
      </c>
      <c r="H25" s="745">
        <v>3000000</v>
      </c>
    </row>
    <row r="26" spans="2:8" ht="20.100000000000001" customHeight="1" x14ac:dyDescent="0.2">
      <c r="B26" s="633" t="s">
        <v>121</v>
      </c>
      <c r="C26" s="607" t="s">
        <v>1004</v>
      </c>
      <c r="D26" s="608">
        <v>7500000</v>
      </c>
      <c r="E26" s="608">
        <v>560000</v>
      </c>
      <c r="F26" s="608">
        <v>3070000</v>
      </c>
      <c r="G26" s="608">
        <v>3330000</v>
      </c>
      <c r="H26" s="745">
        <v>5830000</v>
      </c>
    </row>
    <row r="27" spans="2:8" ht="20.100000000000001" customHeight="1" thickBot="1" x14ac:dyDescent="0.25">
      <c r="B27" s="282" t="s">
        <v>340</v>
      </c>
      <c r="C27" s="366"/>
      <c r="D27" s="747"/>
      <c r="E27" s="122"/>
      <c r="F27" s="122"/>
      <c r="G27" s="122"/>
      <c r="H27" s="123"/>
    </row>
    <row r="28" spans="2:8" ht="20.100000000000001" customHeight="1" thickBot="1" x14ac:dyDescent="0.3">
      <c r="B28" s="372"/>
      <c r="C28" s="373" t="s">
        <v>276</v>
      </c>
      <c r="D28" s="610">
        <f>SUM(D9:D27)</f>
        <v>74684865</v>
      </c>
      <c r="E28" s="610">
        <f t="shared" ref="E28:H28" si="0">SUM(E9:E27)</f>
        <v>20487500</v>
      </c>
      <c r="F28" s="610">
        <f t="shared" si="0"/>
        <v>53240000</v>
      </c>
      <c r="G28" s="610">
        <f t="shared" si="0"/>
        <v>92202500</v>
      </c>
      <c r="H28" s="637">
        <f t="shared" si="0"/>
        <v>121360000</v>
      </c>
    </row>
    <row r="29" spans="2:8" ht="20.100000000000001" customHeight="1" x14ac:dyDescent="0.2">
      <c r="B29" s="807"/>
      <c r="C29" s="1056" t="s">
        <v>35</v>
      </c>
      <c r="D29" s="1056"/>
      <c r="E29" s="1056"/>
      <c r="F29" s="1056"/>
      <c r="G29" s="1056"/>
      <c r="H29" s="1057"/>
    </row>
    <row r="30" spans="2:8" ht="20.100000000000001" customHeight="1" x14ac:dyDescent="0.2">
      <c r="B30" s="633" t="s">
        <v>63</v>
      </c>
      <c r="C30" s="607" t="s">
        <v>934</v>
      </c>
      <c r="D30" s="611">
        <v>3700000</v>
      </c>
      <c r="E30" s="612">
        <v>1150000</v>
      </c>
      <c r="F30" s="612">
        <v>2450000</v>
      </c>
      <c r="G30" s="612">
        <v>3600000</v>
      </c>
      <c r="H30" s="613">
        <v>5040000</v>
      </c>
    </row>
    <row r="31" spans="2:8" ht="20.100000000000001" customHeight="1" x14ac:dyDescent="0.2">
      <c r="B31" s="633" t="s">
        <v>66</v>
      </c>
      <c r="C31" s="607" t="s">
        <v>935</v>
      </c>
      <c r="D31" s="611">
        <v>3500000</v>
      </c>
      <c r="E31" s="612">
        <v>1407500</v>
      </c>
      <c r="F31" s="612">
        <v>2845000</v>
      </c>
      <c r="G31" s="612">
        <v>4260000</v>
      </c>
      <c r="H31" s="613">
        <v>6910000</v>
      </c>
    </row>
    <row r="32" spans="2:8" ht="20.100000000000001" customHeight="1" x14ac:dyDescent="0.2">
      <c r="B32" s="633" t="s">
        <v>67</v>
      </c>
      <c r="C32" s="609" t="s">
        <v>936</v>
      </c>
      <c r="D32" s="611">
        <v>6500000</v>
      </c>
      <c r="E32" s="612">
        <v>2392500</v>
      </c>
      <c r="F32" s="612">
        <v>5415000</v>
      </c>
      <c r="G32" s="612">
        <v>7500000</v>
      </c>
      <c r="H32" s="613">
        <v>10350000</v>
      </c>
    </row>
    <row r="33" spans="2:8" ht="20.100000000000001" customHeight="1" x14ac:dyDescent="0.2">
      <c r="B33" s="633" t="s">
        <v>71</v>
      </c>
      <c r="C33" s="609" t="s">
        <v>937</v>
      </c>
      <c r="D33" s="611">
        <v>100000</v>
      </c>
      <c r="E33" s="612">
        <v>122500</v>
      </c>
      <c r="F33" s="612">
        <v>200000</v>
      </c>
      <c r="G33" s="612">
        <v>250000</v>
      </c>
      <c r="H33" s="613">
        <v>700000</v>
      </c>
    </row>
    <row r="34" spans="2:8" ht="20.100000000000001" customHeight="1" x14ac:dyDescent="0.2">
      <c r="B34" s="633" t="s">
        <v>72</v>
      </c>
      <c r="C34" s="607" t="s">
        <v>938</v>
      </c>
      <c r="D34" s="611">
        <v>550000</v>
      </c>
      <c r="E34" s="612">
        <v>150000</v>
      </c>
      <c r="F34" s="612">
        <v>300000</v>
      </c>
      <c r="G34" s="612">
        <v>450000</v>
      </c>
      <c r="H34" s="613">
        <v>600000</v>
      </c>
    </row>
    <row r="35" spans="2:8" ht="20.100000000000001" customHeight="1" x14ac:dyDescent="0.2">
      <c r="B35" s="633" t="s">
        <v>73</v>
      </c>
      <c r="C35" s="607" t="s">
        <v>939</v>
      </c>
      <c r="D35" s="611">
        <v>250000</v>
      </c>
      <c r="E35" s="612">
        <v>200000</v>
      </c>
      <c r="F35" s="612">
        <v>400000</v>
      </c>
      <c r="G35" s="612">
        <v>600000</v>
      </c>
      <c r="H35" s="613">
        <v>500000</v>
      </c>
    </row>
    <row r="36" spans="2:8" ht="20.100000000000001" customHeight="1" x14ac:dyDescent="0.2">
      <c r="B36" s="633" t="s">
        <v>74</v>
      </c>
      <c r="C36" s="607" t="s">
        <v>940</v>
      </c>
      <c r="D36" s="611">
        <v>860000</v>
      </c>
      <c r="E36" s="612">
        <v>245000</v>
      </c>
      <c r="F36" s="612">
        <v>490000</v>
      </c>
      <c r="G36" s="612">
        <v>735000</v>
      </c>
      <c r="H36" s="613">
        <v>980000</v>
      </c>
    </row>
    <row r="37" spans="2:8" ht="20.100000000000001" customHeight="1" x14ac:dyDescent="0.2">
      <c r="B37" s="633" t="s">
        <v>118</v>
      </c>
      <c r="C37" s="607" t="s">
        <v>941</v>
      </c>
      <c r="D37" s="611">
        <v>350000</v>
      </c>
      <c r="E37" s="612">
        <v>125000</v>
      </c>
      <c r="F37" s="612">
        <v>250000</v>
      </c>
      <c r="G37" s="612">
        <v>375000</v>
      </c>
      <c r="H37" s="613">
        <v>500000</v>
      </c>
    </row>
    <row r="38" spans="2:8" ht="20.100000000000001" customHeight="1" x14ac:dyDescent="0.2">
      <c r="B38" s="633" t="s">
        <v>75</v>
      </c>
      <c r="C38" s="609" t="s">
        <v>942</v>
      </c>
      <c r="D38" s="611">
        <v>5000000</v>
      </c>
      <c r="E38" s="612">
        <v>1910000</v>
      </c>
      <c r="F38" s="612">
        <v>3820000</v>
      </c>
      <c r="G38" s="612">
        <v>5730000</v>
      </c>
      <c r="H38" s="613">
        <v>8830000</v>
      </c>
    </row>
    <row r="39" spans="2:8" ht="20.100000000000001" customHeight="1" x14ac:dyDescent="0.2">
      <c r="B39" s="632" t="s">
        <v>76</v>
      </c>
      <c r="C39" s="607" t="s">
        <v>943</v>
      </c>
      <c r="D39" s="614">
        <v>750000</v>
      </c>
      <c r="E39" s="615">
        <v>200000</v>
      </c>
      <c r="F39" s="615">
        <v>400000</v>
      </c>
      <c r="G39" s="615">
        <v>600000</v>
      </c>
      <c r="H39" s="616">
        <v>800000</v>
      </c>
    </row>
    <row r="40" spans="2:8" ht="20.100000000000001" customHeight="1" x14ac:dyDescent="0.2">
      <c r="B40" s="633" t="s">
        <v>77</v>
      </c>
      <c r="C40" s="607" t="s">
        <v>944</v>
      </c>
      <c r="D40" s="614">
        <v>470000</v>
      </c>
      <c r="E40" s="615">
        <v>125500</v>
      </c>
      <c r="F40" s="615">
        <v>245000</v>
      </c>
      <c r="G40" s="615">
        <v>367500</v>
      </c>
      <c r="H40" s="616">
        <v>800000</v>
      </c>
    </row>
    <row r="41" spans="2:8" ht="20.100000000000001" customHeight="1" x14ac:dyDescent="0.2">
      <c r="B41" s="632" t="s">
        <v>78</v>
      </c>
      <c r="C41" s="607" t="s">
        <v>945</v>
      </c>
      <c r="D41" s="614">
        <v>560000</v>
      </c>
      <c r="E41" s="615">
        <v>157500</v>
      </c>
      <c r="F41" s="615">
        <v>315000</v>
      </c>
      <c r="G41" s="615">
        <v>472500</v>
      </c>
      <c r="H41" s="616">
        <v>630000</v>
      </c>
    </row>
    <row r="42" spans="2:8" ht="20.100000000000001" customHeight="1" x14ac:dyDescent="0.2">
      <c r="B42" s="633" t="s">
        <v>105</v>
      </c>
      <c r="C42" s="607" t="s">
        <v>946</v>
      </c>
      <c r="D42" s="614">
        <v>620000</v>
      </c>
      <c r="E42" s="615">
        <v>165000</v>
      </c>
      <c r="F42" s="615">
        <v>330000</v>
      </c>
      <c r="G42" s="615">
        <v>495000</v>
      </c>
      <c r="H42" s="616">
        <v>660000</v>
      </c>
    </row>
    <row r="43" spans="2:8" ht="20.100000000000001" customHeight="1" x14ac:dyDescent="0.2">
      <c r="B43" s="632" t="s">
        <v>38</v>
      </c>
      <c r="C43" s="609" t="s">
        <v>947</v>
      </c>
      <c r="D43" s="614">
        <v>150000</v>
      </c>
      <c r="E43" s="615">
        <v>75000</v>
      </c>
      <c r="F43" s="615">
        <v>150000</v>
      </c>
      <c r="G43" s="615">
        <v>225000</v>
      </c>
      <c r="H43" s="616">
        <v>300000</v>
      </c>
    </row>
    <row r="44" spans="2:8" ht="20.100000000000001" customHeight="1" x14ac:dyDescent="0.2">
      <c r="B44" s="633" t="s">
        <v>106</v>
      </c>
      <c r="C44" s="609" t="s">
        <v>948</v>
      </c>
      <c r="D44" s="614">
        <v>45000</v>
      </c>
      <c r="E44" s="615">
        <v>20000</v>
      </c>
      <c r="F44" s="615">
        <v>40000</v>
      </c>
      <c r="G44" s="615">
        <v>60000</v>
      </c>
      <c r="H44" s="616">
        <v>80000</v>
      </c>
    </row>
    <row r="45" spans="2:8" ht="20.100000000000001" customHeight="1" x14ac:dyDescent="0.2">
      <c r="B45" s="632" t="s">
        <v>119</v>
      </c>
      <c r="C45" s="607" t="s">
        <v>949</v>
      </c>
      <c r="D45" s="614">
        <v>180000</v>
      </c>
      <c r="E45" s="615">
        <v>122500</v>
      </c>
      <c r="F45" s="615">
        <v>245000</v>
      </c>
      <c r="G45" s="615">
        <v>367500</v>
      </c>
      <c r="H45" s="616">
        <v>490000</v>
      </c>
    </row>
    <row r="46" spans="2:8" ht="20.100000000000001" customHeight="1" x14ac:dyDescent="0.2">
      <c r="B46" s="633" t="s">
        <v>120</v>
      </c>
      <c r="C46" s="609" t="s">
        <v>950</v>
      </c>
      <c r="D46" s="614">
        <v>12000000</v>
      </c>
      <c r="E46" s="615">
        <v>3250000</v>
      </c>
      <c r="F46" s="615">
        <v>6500000</v>
      </c>
      <c r="G46" s="615">
        <v>9750000</v>
      </c>
      <c r="H46" s="616">
        <v>15000000</v>
      </c>
    </row>
    <row r="47" spans="2:8" ht="20.100000000000001" customHeight="1" x14ac:dyDescent="0.2">
      <c r="B47" s="632" t="s">
        <v>121</v>
      </c>
      <c r="C47" s="607" t="s">
        <v>951</v>
      </c>
      <c r="D47" s="614">
        <v>1500000</v>
      </c>
      <c r="E47" s="615">
        <v>375000</v>
      </c>
      <c r="F47" s="615">
        <v>750000</v>
      </c>
      <c r="G47" s="615">
        <v>1125000</v>
      </c>
      <c r="H47" s="616">
        <v>2000000</v>
      </c>
    </row>
    <row r="48" spans="2:8" ht="20.100000000000001" customHeight="1" x14ac:dyDescent="0.2">
      <c r="B48" s="633" t="s">
        <v>122</v>
      </c>
      <c r="C48" s="757" t="s">
        <v>983</v>
      </c>
      <c r="D48" s="614">
        <v>0</v>
      </c>
      <c r="E48" s="615">
        <v>0</v>
      </c>
      <c r="F48" s="615">
        <v>980000</v>
      </c>
      <c r="G48" s="615">
        <v>980000</v>
      </c>
      <c r="H48" s="616">
        <v>980000</v>
      </c>
    </row>
    <row r="49" spans="1:8" ht="20.100000000000001" customHeight="1" x14ac:dyDescent="0.2">
      <c r="B49" s="632" t="s">
        <v>123</v>
      </c>
      <c r="C49" s="757" t="s">
        <v>984</v>
      </c>
      <c r="D49" s="614">
        <v>0</v>
      </c>
      <c r="E49" s="615">
        <v>0</v>
      </c>
      <c r="F49" s="615">
        <v>980000</v>
      </c>
      <c r="G49" s="615">
        <v>980000</v>
      </c>
      <c r="H49" s="616">
        <v>980000</v>
      </c>
    </row>
    <row r="50" spans="1:8" ht="20.100000000000001" customHeight="1" x14ac:dyDescent="0.2">
      <c r="B50" s="633" t="s">
        <v>107</v>
      </c>
      <c r="C50" s="757" t="s">
        <v>1005</v>
      </c>
      <c r="D50" s="614">
        <v>0</v>
      </c>
      <c r="E50" s="615">
        <v>0</v>
      </c>
      <c r="F50" s="615">
        <v>0</v>
      </c>
      <c r="G50" s="615">
        <v>0</v>
      </c>
      <c r="H50" s="616">
        <v>255000</v>
      </c>
    </row>
    <row r="51" spans="1:8" ht="20.100000000000001" customHeight="1" x14ac:dyDescent="0.2">
      <c r="B51" s="632" t="s">
        <v>108</v>
      </c>
      <c r="C51" s="757" t="s">
        <v>1006</v>
      </c>
      <c r="D51" s="614">
        <v>0</v>
      </c>
      <c r="E51" s="615">
        <v>0</v>
      </c>
      <c r="F51" s="615">
        <v>0</v>
      </c>
      <c r="G51" s="615">
        <v>0</v>
      </c>
      <c r="H51" s="616">
        <v>470000</v>
      </c>
    </row>
    <row r="52" spans="1:8" ht="20.100000000000001" customHeight="1" x14ac:dyDescent="0.2">
      <c r="B52" s="633" t="s">
        <v>195</v>
      </c>
      <c r="C52" s="757" t="s">
        <v>1007</v>
      </c>
      <c r="D52" s="614">
        <v>0</v>
      </c>
      <c r="E52" s="615">
        <v>0</v>
      </c>
      <c r="F52" s="615">
        <v>0</v>
      </c>
      <c r="G52" s="615">
        <v>0</v>
      </c>
      <c r="H52" s="616">
        <v>300000</v>
      </c>
    </row>
    <row r="53" spans="1:8" ht="20.100000000000001" customHeight="1" x14ac:dyDescent="0.2">
      <c r="B53" s="632" t="s">
        <v>39</v>
      </c>
      <c r="C53" s="757" t="s">
        <v>1008</v>
      </c>
      <c r="D53" s="614">
        <v>0</v>
      </c>
      <c r="E53" s="615">
        <v>0</v>
      </c>
      <c r="F53" s="615">
        <v>0</v>
      </c>
      <c r="G53" s="615">
        <v>0</v>
      </c>
      <c r="H53" s="616">
        <v>190000</v>
      </c>
    </row>
    <row r="54" spans="1:8" ht="20.100000000000001" customHeight="1" x14ac:dyDescent="0.2">
      <c r="B54" s="632" t="s">
        <v>124</v>
      </c>
      <c r="C54" s="757" t="s">
        <v>1009</v>
      </c>
      <c r="D54" s="614">
        <v>0</v>
      </c>
      <c r="E54" s="615">
        <v>0</v>
      </c>
      <c r="F54" s="615">
        <v>0</v>
      </c>
      <c r="G54" s="615">
        <v>0</v>
      </c>
      <c r="H54" s="616">
        <v>285000</v>
      </c>
    </row>
    <row r="55" spans="1:8" ht="20.100000000000001" customHeight="1" x14ac:dyDescent="0.2">
      <c r="B55" s="632" t="s">
        <v>125</v>
      </c>
      <c r="C55" s="757" t="s">
        <v>1010</v>
      </c>
      <c r="D55" s="614">
        <v>0</v>
      </c>
      <c r="E55" s="615">
        <v>0</v>
      </c>
      <c r="F55" s="615">
        <v>0</v>
      </c>
      <c r="G55" s="615">
        <v>0</v>
      </c>
      <c r="H55" s="616">
        <v>88000</v>
      </c>
    </row>
    <row r="56" spans="1:8" ht="24.75" customHeight="1" x14ac:dyDescent="0.2">
      <c r="B56" s="632" t="s">
        <v>109</v>
      </c>
      <c r="C56" s="806" t="s">
        <v>1011</v>
      </c>
      <c r="D56" s="614">
        <v>0</v>
      </c>
      <c r="E56" s="615">
        <v>0</v>
      </c>
      <c r="F56" s="615">
        <v>0</v>
      </c>
      <c r="G56" s="615">
        <v>0</v>
      </c>
      <c r="H56" s="616">
        <v>400000</v>
      </c>
    </row>
    <row r="57" spans="1:8" ht="20.100000000000001" customHeight="1" thickBot="1" x14ac:dyDescent="0.25">
      <c r="B57" s="282" t="s">
        <v>340</v>
      </c>
      <c r="C57" s="366"/>
      <c r="D57" s="617"/>
      <c r="E57" s="618"/>
      <c r="F57" s="618"/>
      <c r="G57" s="618"/>
      <c r="H57" s="619"/>
    </row>
    <row r="58" spans="1:8" ht="20.100000000000001" customHeight="1" thickBot="1" x14ac:dyDescent="0.3">
      <c r="B58" s="372"/>
      <c r="C58" s="374" t="s">
        <v>274</v>
      </c>
      <c r="D58" s="620">
        <f>SUM(D30:D57)</f>
        <v>37085000</v>
      </c>
      <c r="E58" s="621">
        <f>SUM(E30:E57)</f>
        <v>12193000</v>
      </c>
      <c r="F58" s="621">
        <f>SUM(F30:F57)</f>
        <v>27105000</v>
      </c>
      <c r="G58" s="621">
        <f>SUM(G30:G57)</f>
        <v>38922500</v>
      </c>
      <c r="H58" s="622">
        <f>SUM(H30:H57)</f>
        <v>59118000</v>
      </c>
    </row>
    <row r="59" spans="1:8" ht="20.100000000000001" customHeight="1" x14ac:dyDescent="0.25">
      <c r="B59" s="748"/>
      <c r="C59" s="749" t="s">
        <v>36</v>
      </c>
      <c r="D59" s="749"/>
      <c r="E59" s="750"/>
      <c r="F59" s="750"/>
      <c r="G59" s="750"/>
      <c r="H59" s="751"/>
    </row>
    <row r="60" spans="1:8" ht="33" customHeight="1" x14ac:dyDescent="0.2">
      <c r="A60" s="330"/>
      <c r="B60" s="632" t="s">
        <v>63</v>
      </c>
      <c r="C60" s="634" t="s">
        <v>952</v>
      </c>
      <c r="D60" s="611">
        <v>30000</v>
      </c>
      <c r="E60" s="612">
        <v>95000</v>
      </c>
      <c r="F60" s="612">
        <v>190000</v>
      </c>
      <c r="G60" s="612">
        <v>285000</v>
      </c>
      <c r="H60" s="613">
        <v>380000</v>
      </c>
    </row>
    <row r="61" spans="1:8" ht="20.100000000000001" customHeight="1" x14ac:dyDescent="0.2">
      <c r="A61" s="330"/>
      <c r="B61" s="752" t="s">
        <v>66</v>
      </c>
      <c r="C61" s="634" t="s">
        <v>953</v>
      </c>
      <c r="D61" s="635">
        <v>5350000</v>
      </c>
      <c r="E61" s="612">
        <v>0</v>
      </c>
      <c r="F61" s="612">
        <v>0</v>
      </c>
      <c r="G61" s="612">
        <v>0</v>
      </c>
      <c r="H61" s="613">
        <v>5950000</v>
      </c>
    </row>
    <row r="62" spans="1:8" ht="28.5" customHeight="1" x14ac:dyDescent="0.2">
      <c r="A62" s="330"/>
      <c r="B62" s="752" t="s">
        <v>67</v>
      </c>
      <c r="C62" s="634" t="s">
        <v>954</v>
      </c>
      <c r="D62" s="636">
        <v>0</v>
      </c>
      <c r="E62" s="615">
        <v>0</v>
      </c>
      <c r="F62" s="612">
        <v>0</v>
      </c>
      <c r="G62" s="612">
        <v>200000</v>
      </c>
      <c r="H62" s="613">
        <v>200000</v>
      </c>
    </row>
    <row r="63" spans="1:8" ht="27" customHeight="1" x14ac:dyDescent="0.2">
      <c r="A63" s="330"/>
      <c r="B63" s="752" t="s">
        <v>71</v>
      </c>
      <c r="C63" s="634" t="s">
        <v>955</v>
      </c>
      <c r="D63" s="636">
        <v>0</v>
      </c>
      <c r="E63" s="615">
        <v>0</v>
      </c>
      <c r="F63" s="612">
        <v>400000</v>
      </c>
      <c r="G63" s="612">
        <v>1000000</v>
      </c>
      <c r="H63" s="613">
        <v>1780000</v>
      </c>
    </row>
    <row r="64" spans="1:8" ht="20.100000000000001" customHeight="1" thickBot="1" x14ac:dyDescent="0.25">
      <c r="A64" s="330"/>
      <c r="B64" s="753" t="s">
        <v>340</v>
      </c>
      <c r="C64" s="366"/>
      <c r="D64" s="628"/>
      <c r="E64" s="629"/>
      <c r="F64" s="630"/>
      <c r="G64" s="630"/>
      <c r="H64" s="631"/>
    </row>
    <row r="65" spans="1:8" ht="20.100000000000001" customHeight="1" thickBot="1" x14ac:dyDescent="0.3">
      <c r="A65" s="330"/>
      <c r="B65" s="372"/>
      <c r="C65" s="375" t="s">
        <v>275</v>
      </c>
      <c r="D65" s="610">
        <f>SUM(D60:D64)</f>
        <v>5380000</v>
      </c>
      <c r="E65" s="610">
        <f t="shared" ref="E65:H65" si="1">SUM(E60:E64)</f>
        <v>95000</v>
      </c>
      <c r="F65" s="610">
        <f t="shared" si="1"/>
        <v>590000</v>
      </c>
      <c r="G65" s="610">
        <f t="shared" si="1"/>
        <v>1485000</v>
      </c>
      <c r="H65" s="637">
        <f t="shared" si="1"/>
        <v>8310000</v>
      </c>
    </row>
    <row r="66" spans="1:8" ht="20.100000000000001" customHeight="1" thickBot="1" x14ac:dyDescent="0.3">
      <c r="B66" s="1058" t="s">
        <v>344</v>
      </c>
      <c r="C66" s="1059"/>
      <c r="D66" s="610">
        <f>D28+D58+D65</f>
        <v>117149865</v>
      </c>
      <c r="E66" s="610">
        <f t="shared" ref="E66:H66" si="2">E28+E58+E65</f>
        <v>32775500</v>
      </c>
      <c r="F66" s="610">
        <f t="shared" si="2"/>
        <v>80935000</v>
      </c>
      <c r="G66" s="610">
        <f t="shared" si="2"/>
        <v>132610000</v>
      </c>
      <c r="H66" s="637">
        <f t="shared" si="2"/>
        <v>188788000</v>
      </c>
    </row>
    <row r="67" spans="1:8" ht="15.75" x14ac:dyDescent="0.25">
      <c r="B67" s="238"/>
      <c r="D67" s="368"/>
      <c r="E67" s="369"/>
      <c r="F67" s="369"/>
      <c r="G67" s="369"/>
    </row>
    <row r="68" spans="1:8" ht="15.75" x14ac:dyDescent="0.25">
      <c r="B68" s="370"/>
      <c r="C68" s="371"/>
      <c r="D68" s="368"/>
      <c r="E68" s="369"/>
      <c r="F68" s="369"/>
      <c r="G68" s="369"/>
    </row>
    <row r="69" spans="1:8" ht="15.75" x14ac:dyDescent="0.25">
      <c r="B69" s="180"/>
    </row>
  </sheetData>
  <mergeCells count="11">
    <mergeCell ref="G6:G7"/>
    <mergeCell ref="C8:H8"/>
    <mergeCell ref="C29:H29"/>
    <mergeCell ref="B66:C66"/>
    <mergeCell ref="B3:H3"/>
    <mergeCell ref="B6:B7"/>
    <mergeCell ref="C6:C7"/>
    <mergeCell ref="D6:D7"/>
    <mergeCell ref="E6:E7"/>
    <mergeCell ref="F6:F7"/>
    <mergeCell ref="H6:H7"/>
  </mergeCells>
  <phoneticPr fontId="3" type="noConversion"/>
  <pageMargins left="0.15748031496062992" right="0.15748031496062992" top="0.98425196850393704" bottom="0.98425196850393704" header="0.51181102362204722" footer="0.51181102362204722"/>
  <pageSetup scale="47" fitToWidth="0" orientation="portrait" r:id="rId1"/>
  <headerFooter alignWithMargins="0"/>
  <ignoredErrors>
    <ignoredError sqref="B57:B61 B30:B3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59999389629810485"/>
    <pageSetUpPr fitToPage="1"/>
  </sheetPr>
  <dimension ref="A1:IV163"/>
  <sheetViews>
    <sheetView showGridLines="0" topLeftCell="A112" zoomScale="85" zoomScaleNormal="85" workbookViewId="0">
      <selection activeCell="J131" sqref="J131"/>
    </sheetView>
  </sheetViews>
  <sheetFormatPr defaultRowHeight="14.25" x14ac:dyDescent="0.2"/>
  <cols>
    <col min="1" max="1" width="4.42578125" style="5" customWidth="1"/>
    <col min="2" max="2" width="12.140625" style="5" customWidth="1"/>
    <col min="3" max="3" width="44.42578125" style="5" customWidth="1"/>
    <col min="4" max="5" width="17.5703125" style="5" customWidth="1"/>
    <col min="6" max="6" width="17.85546875" style="5" customWidth="1"/>
    <col min="7" max="7" width="17.7109375" style="5" customWidth="1"/>
    <col min="8" max="8" width="37" style="5" customWidth="1"/>
    <col min="9" max="15" width="23.7109375" style="5" customWidth="1"/>
    <col min="16" max="16" width="3" style="5" customWidth="1"/>
    <col min="17" max="16384" width="9.140625" style="5"/>
  </cols>
  <sheetData>
    <row r="1" spans="2:15" ht="15.75" x14ac:dyDescent="0.25"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 t="s">
        <v>773</v>
      </c>
    </row>
    <row r="2" spans="2:15" ht="15" x14ac:dyDescent="0.2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2:15" ht="18" x14ac:dyDescent="0.25">
      <c r="B3" s="951" t="s">
        <v>381</v>
      </c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</row>
    <row r="4" spans="2:15" ht="15" customHeight="1" x14ac:dyDescent="0.25">
      <c r="B4" s="376"/>
      <c r="C4" s="4"/>
      <c r="D4" s="377"/>
      <c r="E4" s="377"/>
      <c r="F4" s="377"/>
      <c r="G4" s="377"/>
      <c r="H4" s="376"/>
      <c r="I4" s="376"/>
      <c r="J4" s="376"/>
      <c r="K4" s="376"/>
      <c r="L4" s="376"/>
      <c r="M4" s="376"/>
      <c r="N4" s="376"/>
      <c r="O4" s="376"/>
    </row>
    <row r="5" spans="2:15" ht="16.5" thickBot="1" x14ac:dyDescent="0.3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8"/>
      <c r="O5" s="315" t="s">
        <v>193</v>
      </c>
    </row>
    <row r="6" spans="2:15" ht="32.25" customHeight="1" thickBot="1" x14ac:dyDescent="0.25">
      <c r="B6" s="1107" t="s">
        <v>2</v>
      </c>
      <c r="C6" s="1109" t="s">
        <v>382</v>
      </c>
      <c r="D6" s="1109" t="s">
        <v>68</v>
      </c>
      <c r="E6" s="1109" t="s">
        <v>69</v>
      </c>
      <c r="F6" s="1109" t="s">
        <v>70</v>
      </c>
      <c r="G6" s="1109" t="s">
        <v>876</v>
      </c>
      <c r="H6" s="1111" t="s">
        <v>245</v>
      </c>
      <c r="I6" s="1109" t="s">
        <v>246</v>
      </c>
      <c r="J6" s="1113" t="s">
        <v>873</v>
      </c>
      <c r="K6" s="1114"/>
      <c r="L6" s="1114"/>
      <c r="M6" s="1115"/>
      <c r="N6" s="1109" t="s">
        <v>874</v>
      </c>
      <c r="O6" s="1116" t="s">
        <v>875</v>
      </c>
    </row>
    <row r="7" spans="2:15" ht="62.25" customHeight="1" thickBot="1" x14ac:dyDescent="0.25">
      <c r="B7" s="1108"/>
      <c r="C7" s="1110"/>
      <c r="D7" s="1110"/>
      <c r="E7" s="1110"/>
      <c r="F7" s="1110"/>
      <c r="G7" s="1110"/>
      <c r="H7" s="1112"/>
      <c r="I7" s="1110"/>
      <c r="J7" s="400" t="s">
        <v>834</v>
      </c>
      <c r="K7" s="400" t="s">
        <v>823</v>
      </c>
      <c r="L7" s="400" t="s">
        <v>824</v>
      </c>
      <c r="M7" s="400" t="s">
        <v>829</v>
      </c>
      <c r="N7" s="1110"/>
      <c r="O7" s="1117"/>
    </row>
    <row r="8" spans="2:15" ht="17.100000000000001" customHeight="1" x14ac:dyDescent="0.2">
      <c r="B8" s="1066">
        <v>1</v>
      </c>
      <c r="C8" s="1101" t="s">
        <v>921</v>
      </c>
      <c r="D8" s="755"/>
      <c r="E8" s="755"/>
      <c r="F8" s="1075">
        <v>4919</v>
      </c>
      <c r="G8" s="1075">
        <v>4019</v>
      </c>
      <c r="H8" s="379" t="s">
        <v>64</v>
      </c>
      <c r="I8" s="771">
        <v>900</v>
      </c>
      <c r="J8" s="772">
        <v>100</v>
      </c>
      <c r="K8" s="772">
        <v>400</v>
      </c>
      <c r="L8" s="772">
        <v>600</v>
      </c>
      <c r="M8" s="772">
        <v>900</v>
      </c>
      <c r="N8" s="380"/>
      <c r="O8" s="381"/>
    </row>
    <row r="9" spans="2:15" ht="17.100000000000001" customHeight="1" x14ac:dyDescent="0.2">
      <c r="B9" s="1067"/>
      <c r="C9" s="1102"/>
      <c r="D9" s="756"/>
      <c r="E9" s="756"/>
      <c r="F9" s="1076"/>
      <c r="G9" s="1076"/>
      <c r="H9" s="382" t="s">
        <v>65</v>
      </c>
      <c r="I9" s="773"/>
      <c r="J9" s="774"/>
      <c r="K9" s="774"/>
      <c r="L9" s="774"/>
      <c r="M9" s="774"/>
      <c r="N9" s="383"/>
      <c r="O9" s="384"/>
    </row>
    <row r="10" spans="2:15" ht="17.100000000000001" customHeight="1" x14ac:dyDescent="0.2">
      <c r="B10" s="1067"/>
      <c r="C10" s="1102"/>
      <c r="D10" s="756" t="s">
        <v>915</v>
      </c>
      <c r="E10" s="756" t="s">
        <v>916</v>
      </c>
      <c r="F10" s="1076"/>
      <c r="G10" s="1076"/>
      <c r="H10" s="382" t="s">
        <v>351</v>
      </c>
      <c r="I10" s="773"/>
      <c r="J10" s="774"/>
      <c r="K10" s="774"/>
      <c r="L10" s="774"/>
      <c r="M10" s="774"/>
      <c r="N10" s="383"/>
      <c r="O10" s="384"/>
    </row>
    <row r="11" spans="2:15" ht="17.100000000000001" customHeight="1" thickBot="1" x14ac:dyDescent="0.25">
      <c r="B11" s="1067"/>
      <c r="C11" s="1102"/>
      <c r="D11" s="590"/>
      <c r="E11" s="591"/>
      <c r="F11" s="1076"/>
      <c r="G11" s="1076"/>
      <c r="H11" s="385" t="s">
        <v>23</v>
      </c>
      <c r="I11" s="775"/>
      <c r="J11" s="776"/>
      <c r="K11" s="776"/>
      <c r="L11" s="776"/>
      <c r="M11" s="776"/>
      <c r="N11" s="386"/>
      <c r="O11" s="387"/>
    </row>
    <row r="12" spans="2:15" ht="17.100000000000001" customHeight="1" thickBot="1" x14ac:dyDescent="0.25">
      <c r="B12" s="1068"/>
      <c r="C12" s="1103"/>
      <c r="D12" s="756"/>
      <c r="E12" s="756"/>
      <c r="F12" s="1077"/>
      <c r="G12" s="1077"/>
      <c r="H12" s="401" t="s">
        <v>244</v>
      </c>
      <c r="I12" s="777">
        <f>I8</f>
        <v>900</v>
      </c>
      <c r="J12" s="777">
        <f t="shared" ref="J12:M12" si="0">J8</f>
        <v>100</v>
      </c>
      <c r="K12" s="777">
        <f t="shared" si="0"/>
        <v>400</v>
      </c>
      <c r="L12" s="777">
        <f t="shared" si="0"/>
        <v>600</v>
      </c>
      <c r="M12" s="777">
        <f t="shared" si="0"/>
        <v>900</v>
      </c>
      <c r="N12" s="402"/>
      <c r="O12" s="403"/>
    </row>
    <row r="13" spans="2:15" ht="17.100000000000001" customHeight="1" x14ac:dyDescent="0.2">
      <c r="B13" s="1066">
        <v>2</v>
      </c>
      <c r="C13" s="1104" t="s">
        <v>907</v>
      </c>
      <c r="D13" s="1072">
        <v>2015</v>
      </c>
      <c r="E13" s="1072">
        <v>2023</v>
      </c>
      <c r="F13" s="1075">
        <v>13073</v>
      </c>
      <c r="G13" s="1075">
        <v>9073</v>
      </c>
      <c r="H13" s="390" t="s">
        <v>64</v>
      </c>
      <c r="I13" s="778">
        <v>4000</v>
      </c>
      <c r="J13" s="779">
        <v>0</v>
      </c>
      <c r="K13" s="779">
        <v>4000</v>
      </c>
      <c r="L13" s="779">
        <v>4000</v>
      </c>
      <c r="M13" s="779">
        <v>4000</v>
      </c>
      <c r="N13" s="391"/>
      <c r="O13" s="392"/>
    </row>
    <row r="14" spans="2:15" ht="17.100000000000001" customHeight="1" x14ac:dyDescent="0.2">
      <c r="B14" s="1067"/>
      <c r="C14" s="1105"/>
      <c r="D14" s="1073"/>
      <c r="E14" s="1073"/>
      <c r="F14" s="1076"/>
      <c r="G14" s="1076"/>
      <c r="H14" s="382" t="s">
        <v>65</v>
      </c>
      <c r="I14" s="773"/>
      <c r="J14" s="774"/>
      <c r="K14" s="774"/>
      <c r="L14" s="774"/>
      <c r="M14" s="774"/>
      <c r="N14" s="383"/>
      <c r="O14" s="384"/>
    </row>
    <row r="15" spans="2:15" ht="17.100000000000001" customHeight="1" x14ac:dyDescent="0.2">
      <c r="B15" s="1067"/>
      <c r="C15" s="1105"/>
      <c r="D15" s="1073"/>
      <c r="E15" s="1073"/>
      <c r="F15" s="1076"/>
      <c r="G15" s="1076"/>
      <c r="H15" s="382" t="s">
        <v>351</v>
      </c>
      <c r="I15" s="773"/>
      <c r="J15" s="774"/>
      <c r="K15" s="774"/>
      <c r="L15" s="774"/>
      <c r="M15" s="774"/>
      <c r="N15" s="383"/>
      <c r="O15" s="384"/>
    </row>
    <row r="16" spans="2:15" ht="17.100000000000001" customHeight="1" thickBot="1" x14ac:dyDescent="0.25">
      <c r="B16" s="1067"/>
      <c r="C16" s="1105"/>
      <c r="D16" s="1073"/>
      <c r="E16" s="1073"/>
      <c r="F16" s="1076"/>
      <c r="G16" s="1076"/>
      <c r="H16" s="385" t="s">
        <v>23</v>
      </c>
      <c r="I16" s="775"/>
      <c r="J16" s="776"/>
      <c r="K16" s="776"/>
      <c r="L16" s="776"/>
      <c r="M16" s="776"/>
      <c r="N16" s="386"/>
      <c r="O16" s="387"/>
    </row>
    <row r="17" spans="1:256" ht="17.100000000000001" customHeight="1" thickBot="1" x14ac:dyDescent="0.25">
      <c r="B17" s="1068"/>
      <c r="C17" s="1106"/>
      <c r="D17" s="1074"/>
      <c r="E17" s="1074"/>
      <c r="F17" s="1077"/>
      <c r="G17" s="1077"/>
      <c r="H17" s="401" t="s">
        <v>244</v>
      </c>
      <c r="I17" s="780">
        <f>I13</f>
        <v>4000</v>
      </c>
      <c r="J17" s="780">
        <f t="shared" ref="J17:M17" si="1">J13</f>
        <v>0</v>
      </c>
      <c r="K17" s="780">
        <f t="shared" si="1"/>
        <v>4000</v>
      </c>
      <c r="L17" s="780">
        <f t="shared" si="1"/>
        <v>4000</v>
      </c>
      <c r="M17" s="780">
        <f t="shared" si="1"/>
        <v>4000</v>
      </c>
      <c r="N17" s="402"/>
      <c r="O17" s="403"/>
    </row>
    <row r="18" spans="1:256" ht="17.100000000000001" customHeight="1" x14ac:dyDescent="0.2">
      <c r="B18" s="1066">
        <v>3</v>
      </c>
      <c r="C18" s="1098" t="s">
        <v>908</v>
      </c>
      <c r="D18" s="1072">
        <v>2016</v>
      </c>
      <c r="E18" s="1072">
        <v>2023</v>
      </c>
      <c r="F18" s="1075">
        <v>885</v>
      </c>
      <c r="G18" s="1075">
        <v>685</v>
      </c>
      <c r="H18" s="379" t="s">
        <v>64</v>
      </c>
      <c r="I18" s="771">
        <v>200</v>
      </c>
      <c r="J18" s="772">
        <v>0</v>
      </c>
      <c r="K18" s="772">
        <v>100</v>
      </c>
      <c r="L18" s="772">
        <v>200</v>
      </c>
      <c r="M18" s="772">
        <v>200</v>
      </c>
      <c r="N18" s="380"/>
      <c r="O18" s="381"/>
    </row>
    <row r="19" spans="1:256" ht="17.100000000000001" customHeight="1" x14ac:dyDescent="0.2">
      <c r="B19" s="1067"/>
      <c r="C19" s="1099"/>
      <c r="D19" s="1073"/>
      <c r="E19" s="1073"/>
      <c r="F19" s="1076"/>
      <c r="G19" s="1076"/>
      <c r="H19" s="382" t="s">
        <v>65</v>
      </c>
      <c r="I19" s="773"/>
      <c r="J19" s="774"/>
      <c r="K19" s="774"/>
      <c r="L19" s="774"/>
      <c r="M19" s="774"/>
      <c r="N19" s="383"/>
      <c r="O19" s="384"/>
    </row>
    <row r="20" spans="1:256" ht="17.100000000000001" customHeight="1" x14ac:dyDescent="0.2">
      <c r="B20" s="1067"/>
      <c r="C20" s="1099"/>
      <c r="D20" s="1073"/>
      <c r="E20" s="1073"/>
      <c r="F20" s="1076"/>
      <c r="G20" s="1076"/>
      <c r="H20" s="382" t="s">
        <v>351</v>
      </c>
      <c r="I20" s="773"/>
      <c r="J20" s="774"/>
      <c r="K20" s="774"/>
      <c r="L20" s="774"/>
      <c r="M20" s="774"/>
      <c r="N20" s="383"/>
      <c r="O20" s="384"/>
    </row>
    <row r="21" spans="1:256" ht="17.100000000000001" customHeight="1" thickBot="1" x14ac:dyDescent="0.25">
      <c r="B21" s="1067"/>
      <c r="C21" s="1099"/>
      <c r="D21" s="1073"/>
      <c r="E21" s="1073"/>
      <c r="F21" s="1076"/>
      <c r="G21" s="1076"/>
      <c r="H21" s="393" t="s">
        <v>23</v>
      </c>
      <c r="I21" s="781"/>
      <c r="J21" s="782"/>
      <c r="K21" s="782"/>
      <c r="L21" s="782"/>
      <c r="M21" s="782"/>
      <c r="N21" s="388"/>
      <c r="O21" s="389"/>
    </row>
    <row r="22" spans="1:256" ht="17.100000000000001" customHeight="1" thickBot="1" x14ac:dyDescent="0.25">
      <c r="B22" s="1068"/>
      <c r="C22" s="1100"/>
      <c r="D22" s="1074"/>
      <c r="E22" s="1074"/>
      <c r="F22" s="1077"/>
      <c r="G22" s="1077"/>
      <c r="H22" s="401" t="s">
        <v>244</v>
      </c>
      <c r="I22" s="780">
        <f>I18</f>
        <v>200</v>
      </c>
      <c r="J22" s="780">
        <f t="shared" ref="J22:M22" si="2">J18</f>
        <v>0</v>
      </c>
      <c r="K22" s="780">
        <f t="shared" si="2"/>
        <v>100</v>
      </c>
      <c r="L22" s="780">
        <f t="shared" si="2"/>
        <v>200</v>
      </c>
      <c r="M22" s="780">
        <f t="shared" si="2"/>
        <v>200</v>
      </c>
      <c r="N22" s="402"/>
      <c r="O22" s="403"/>
    </row>
    <row r="23" spans="1:256" ht="17.100000000000001" customHeight="1" x14ac:dyDescent="0.2">
      <c r="B23" s="1066">
        <v>4</v>
      </c>
      <c r="C23" s="1098" t="s">
        <v>909</v>
      </c>
      <c r="D23" s="1072">
        <v>2016</v>
      </c>
      <c r="E23" s="1072">
        <v>2023</v>
      </c>
      <c r="F23" s="1075">
        <v>565</v>
      </c>
      <c r="G23" s="1075">
        <v>465</v>
      </c>
      <c r="H23" s="390" t="s">
        <v>64</v>
      </c>
      <c r="I23" s="778">
        <v>100</v>
      </c>
      <c r="J23" s="779">
        <v>20</v>
      </c>
      <c r="K23" s="779">
        <v>30</v>
      </c>
      <c r="L23" s="779">
        <v>50</v>
      </c>
      <c r="M23" s="779">
        <v>100</v>
      </c>
      <c r="N23" s="391"/>
      <c r="O23" s="392"/>
    </row>
    <row r="24" spans="1:256" ht="17.100000000000001" customHeight="1" x14ac:dyDescent="0.2">
      <c r="B24" s="1067"/>
      <c r="C24" s="1099"/>
      <c r="D24" s="1073"/>
      <c r="E24" s="1073"/>
      <c r="F24" s="1076"/>
      <c r="G24" s="1076"/>
      <c r="H24" s="382" t="s">
        <v>65</v>
      </c>
      <c r="I24" s="773"/>
      <c r="J24" s="774"/>
      <c r="K24" s="774"/>
      <c r="L24" s="774"/>
      <c r="M24" s="774"/>
      <c r="N24" s="383"/>
      <c r="O24" s="384"/>
    </row>
    <row r="25" spans="1:256" ht="17.100000000000001" customHeight="1" x14ac:dyDescent="0.2">
      <c r="B25" s="1067"/>
      <c r="C25" s="1099"/>
      <c r="D25" s="1073"/>
      <c r="E25" s="1073"/>
      <c r="F25" s="1076"/>
      <c r="G25" s="1076"/>
      <c r="H25" s="394" t="s">
        <v>351</v>
      </c>
      <c r="I25" s="783"/>
      <c r="J25" s="784"/>
      <c r="K25" s="784"/>
      <c r="L25" s="784"/>
      <c r="M25" s="784"/>
      <c r="N25" s="395"/>
      <c r="O25" s="396"/>
    </row>
    <row r="26" spans="1:256" ht="17.100000000000001" customHeight="1" thickBot="1" x14ac:dyDescent="0.25">
      <c r="B26" s="1067"/>
      <c r="C26" s="1099"/>
      <c r="D26" s="1073"/>
      <c r="E26" s="1073"/>
      <c r="F26" s="1076"/>
      <c r="G26" s="1076"/>
      <c r="H26" s="385" t="s">
        <v>23</v>
      </c>
      <c r="I26" s="775"/>
      <c r="J26" s="776"/>
      <c r="K26" s="776"/>
      <c r="L26" s="776"/>
      <c r="M26" s="776"/>
      <c r="N26" s="386"/>
      <c r="O26" s="387"/>
    </row>
    <row r="27" spans="1:256" ht="17.100000000000001" customHeight="1" thickBot="1" x14ac:dyDescent="0.25">
      <c r="B27" s="1068"/>
      <c r="C27" s="1100"/>
      <c r="D27" s="1074"/>
      <c r="E27" s="1074"/>
      <c r="F27" s="1077"/>
      <c r="G27" s="1077"/>
      <c r="H27" s="401" t="s">
        <v>244</v>
      </c>
      <c r="I27" s="780">
        <f>I23</f>
        <v>100</v>
      </c>
      <c r="J27" s="780">
        <f t="shared" ref="J27:M27" si="3">J23</f>
        <v>20</v>
      </c>
      <c r="K27" s="780">
        <f t="shared" si="3"/>
        <v>30</v>
      </c>
      <c r="L27" s="780">
        <f t="shared" si="3"/>
        <v>50</v>
      </c>
      <c r="M27" s="780">
        <f t="shared" si="3"/>
        <v>100</v>
      </c>
      <c r="N27" s="402"/>
      <c r="O27" s="403"/>
    </row>
    <row r="28" spans="1:256" ht="17.100000000000001" customHeight="1" x14ac:dyDescent="0.2">
      <c r="A28" s="12"/>
      <c r="B28" s="1066">
        <v>5</v>
      </c>
      <c r="C28" s="1098" t="s">
        <v>910</v>
      </c>
      <c r="D28" s="1072">
        <v>2016</v>
      </c>
      <c r="E28" s="1072">
        <v>2023</v>
      </c>
      <c r="F28" s="1075">
        <v>1753</v>
      </c>
      <c r="G28" s="1075">
        <v>1353</v>
      </c>
      <c r="H28" s="379" t="s">
        <v>64</v>
      </c>
      <c r="I28" s="771">
        <v>400</v>
      </c>
      <c r="J28" s="772">
        <v>0</v>
      </c>
      <c r="K28" s="772">
        <v>200</v>
      </c>
      <c r="L28" s="772">
        <v>400</v>
      </c>
      <c r="M28" s="772">
        <v>400</v>
      </c>
      <c r="N28" s="380"/>
      <c r="O28" s="381"/>
    </row>
    <row r="29" spans="1:256" ht="17.100000000000001" customHeight="1" x14ac:dyDescent="0.2">
      <c r="A29" s="12"/>
      <c r="B29" s="1067"/>
      <c r="C29" s="1099"/>
      <c r="D29" s="1073"/>
      <c r="E29" s="1073"/>
      <c r="F29" s="1076"/>
      <c r="G29" s="1076"/>
      <c r="H29" s="382" t="s">
        <v>65</v>
      </c>
      <c r="I29" s="773"/>
      <c r="J29" s="774"/>
      <c r="K29" s="774"/>
      <c r="L29" s="774"/>
      <c r="M29" s="774"/>
      <c r="N29" s="383"/>
      <c r="O29" s="384"/>
    </row>
    <row r="30" spans="1:256" ht="17.100000000000001" customHeight="1" x14ac:dyDescent="0.2">
      <c r="A30" s="12"/>
      <c r="B30" s="1067"/>
      <c r="C30" s="1099"/>
      <c r="D30" s="1073"/>
      <c r="E30" s="1073"/>
      <c r="F30" s="1076"/>
      <c r="G30" s="1076"/>
      <c r="H30" s="382" t="s">
        <v>351</v>
      </c>
      <c r="I30" s="773"/>
      <c r="J30" s="774"/>
      <c r="K30" s="774"/>
      <c r="L30" s="785"/>
      <c r="M30" s="774"/>
      <c r="N30" s="397"/>
      <c r="O30" s="384"/>
    </row>
    <row r="31" spans="1:256" ht="17.100000000000001" customHeight="1" thickBot="1" x14ac:dyDescent="0.25">
      <c r="A31" s="12"/>
      <c r="B31" s="1067"/>
      <c r="C31" s="1099"/>
      <c r="D31" s="1073"/>
      <c r="E31" s="1073"/>
      <c r="F31" s="1076"/>
      <c r="G31" s="1076"/>
      <c r="H31" s="398" t="s">
        <v>23</v>
      </c>
      <c r="I31" s="786"/>
      <c r="J31" s="776"/>
      <c r="K31" s="776"/>
      <c r="L31" s="776"/>
      <c r="M31" s="776"/>
      <c r="N31" s="399"/>
      <c r="O31" s="387"/>
    </row>
    <row r="32" spans="1:256" s="134" customFormat="1" ht="17.100000000000001" customHeight="1" thickBot="1" x14ac:dyDescent="0.25">
      <c r="A32" s="12"/>
      <c r="B32" s="1068"/>
      <c r="C32" s="1100"/>
      <c r="D32" s="1074"/>
      <c r="E32" s="1074"/>
      <c r="F32" s="1077"/>
      <c r="G32" s="1077"/>
      <c r="H32" s="404" t="s">
        <v>244</v>
      </c>
      <c r="I32" s="780">
        <f>I28</f>
        <v>400</v>
      </c>
      <c r="J32" s="780">
        <f t="shared" ref="J32:M32" si="4">J28</f>
        <v>0</v>
      </c>
      <c r="K32" s="780">
        <f t="shared" si="4"/>
        <v>200</v>
      </c>
      <c r="L32" s="780">
        <f t="shared" si="4"/>
        <v>400</v>
      </c>
      <c r="M32" s="780">
        <f t="shared" si="4"/>
        <v>400</v>
      </c>
      <c r="N32" s="405"/>
      <c r="O32" s="40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7.100000000000001" customHeight="1" x14ac:dyDescent="0.2">
      <c r="A33" s="12"/>
      <c r="B33" s="1066">
        <v>6</v>
      </c>
      <c r="C33" s="1098" t="s">
        <v>911</v>
      </c>
      <c r="D33" s="1072">
        <v>2017</v>
      </c>
      <c r="E33" s="1072">
        <v>2023</v>
      </c>
      <c r="F33" s="1075">
        <v>1434</v>
      </c>
      <c r="G33" s="1075">
        <v>484</v>
      </c>
      <c r="H33" s="379" t="s">
        <v>64</v>
      </c>
      <c r="I33" s="771">
        <v>950</v>
      </c>
      <c r="J33" s="772">
        <v>100</v>
      </c>
      <c r="K33" s="772">
        <v>400</v>
      </c>
      <c r="L33" s="772">
        <v>500</v>
      </c>
      <c r="M33" s="772">
        <v>950</v>
      </c>
      <c r="N33" s="380"/>
      <c r="O33" s="381"/>
    </row>
    <row r="34" spans="1:256" ht="17.100000000000001" customHeight="1" x14ac:dyDescent="0.2">
      <c r="A34" s="12"/>
      <c r="B34" s="1067"/>
      <c r="C34" s="1099"/>
      <c r="D34" s="1073"/>
      <c r="E34" s="1073"/>
      <c r="F34" s="1076"/>
      <c r="G34" s="1076"/>
      <c r="H34" s="382" t="s">
        <v>65</v>
      </c>
      <c r="I34" s="773"/>
      <c r="J34" s="774"/>
      <c r="K34" s="774"/>
      <c r="L34" s="774"/>
      <c r="M34" s="774"/>
      <c r="N34" s="383"/>
      <c r="O34" s="384"/>
    </row>
    <row r="35" spans="1:256" ht="17.100000000000001" customHeight="1" x14ac:dyDescent="0.2">
      <c r="A35" s="12"/>
      <c r="B35" s="1067"/>
      <c r="C35" s="1099"/>
      <c r="D35" s="1073"/>
      <c r="E35" s="1073"/>
      <c r="F35" s="1076"/>
      <c r="G35" s="1076"/>
      <c r="H35" s="382" t="s">
        <v>351</v>
      </c>
      <c r="I35" s="773"/>
      <c r="J35" s="774"/>
      <c r="K35" s="774"/>
      <c r="L35" s="785"/>
      <c r="M35" s="774"/>
      <c r="N35" s="397"/>
      <c r="O35" s="384"/>
    </row>
    <row r="36" spans="1:256" ht="17.100000000000001" customHeight="1" thickBot="1" x14ac:dyDescent="0.25">
      <c r="A36" s="12"/>
      <c r="B36" s="1067"/>
      <c r="C36" s="1099"/>
      <c r="D36" s="1073"/>
      <c r="E36" s="1073"/>
      <c r="F36" s="1076"/>
      <c r="G36" s="1076"/>
      <c r="H36" s="398" t="s">
        <v>23</v>
      </c>
      <c r="I36" s="786"/>
      <c r="J36" s="776"/>
      <c r="K36" s="776"/>
      <c r="L36" s="776"/>
      <c r="M36" s="776"/>
      <c r="N36" s="399"/>
      <c r="O36" s="387"/>
    </row>
    <row r="37" spans="1:256" s="134" customFormat="1" ht="16.5" customHeight="1" thickBot="1" x14ac:dyDescent="0.25">
      <c r="A37" s="12"/>
      <c r="B37" s="1068"/>
      <c r="C37" s="1100"/>
      <c r="D37" s="1074"/>
      <c r="E37" s="1074"/>
      <c r="F37" s="1077"/>
      <c r="G37" s="1077"/>
      <c r="H37" s="404" t="s">
        <v>244</v>
      </c>
      <c r="I37" s="780">
        <f>I33</f>
        <v>950</v>
      </c>
      <c r="J37" s="780">
        <f t="shared" ref="J37:M37" si="5">J33</f>
        <v>100</v>
      </c>
      <c r="K37" s="780">
        <f t="shared" si="5"/>
        <v>400</v>
      </c>
      <c r="L37" s="780">
        <f t="shared" si="5"/>
        <v>500</v>
      </c>
      <c r="M37" s="780">
        <f t="shared" si="5"/>
        <v>950</v>
      </c>
      <c r="N37" s="405"/>
      <c r="O37" s="40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7.100000000000001" customHeight="1" x14ac:dyDescent="0.2">
      <c r="A38" s="12"/>
      <c r="B38" s="1092">
        <v>7</v>
      </c>
      <c r="C38" s="1069" t="s">
        <v>912</v>
      </c>
      <c r="D38" s="1072">
        <v>2017</v>
      </c>
      <c r="E38" s="1072">
        <v>2023</v>
      </c>
      <c r="F38" s="1075">
        <v>1144</v>
      </c>
      <c r="G38" s="1075">
        <v>654</v>
      </c>
      <c r="H38" s="379" t="s">
        <v>64</v>
      </c>
      <c r="I38" s="771">
        <v>490</v>
      </c>
      <c r="J38" s="772">
        <v>0</v>
      </c>
      <c r="K38" s="772">
        <v>150</v>
      </c>
      <c r="L38" s="772">
        <v>300</v>
      </c>
      <c r="M38" s="772">
        <v>490</v>
      </c>
      <c r="N38" s="380"/>
      <c r="O38" s="381"/>
    </row>
    <row r="39" spans="1:256" ht="17.100000000000001" customHeight="1" x14ac:dyDescent="0.2">
      <c r="A39" s="12"/>
      <c r="B39" s="1093"/>
      <c r="C39" s="1070"/>
      <c r="D39" s="1073"/>
      <c r="E39" s="1073"/>
      <c r="F39" s="1076"/>
      <c r="G39" s="1076"/>
      <c r="H39" s="382" t="s">
        <v>65</v>
      </c>
      <c r="I39" s="773"/>
      <c r="J39" s="774"/>
      <c r="K39" s="774"/>
      <c r="L39" s="774"/>
      <c r="M39" s="774"/>
      <c r="N39" s="383"/>
      <c r="O39" s="384"/>
    </row>
    <row r="40" spans="1:256" ht="17.100000000000001" customHeight="1" x14ac:dyDescent="0.2">
      <c r="A40" s="12"/>
      <c r="B40" s="1093"/>
      <c r="C40" s="1070"/>
      <c r="D40" s="1073"/>
      <c r="E40" s="1073"/>
      <c r="F40" s="1076"/>
      <c r="G40" s="1076"/>
      <c r="H40" s="382" t="s">
        <v>351</v>
      </c>
      <c r="I40" s="773"/>
      <c r="J40" s="774"/>
      <c r="K40" s="774"/>
      <c r="L40" s="785"/>
      <c r="M40" s="774"/>
      <c r="N40" s="397"/>
      <c r="O40" s="384"/>
    </row>
    <row r="41" spans="1:256" ht="17.100000000000001" customHeight="1" thickBot="1" x14ac:dyDescent="0.25">
      <c r="A41" s="12"/>
      <c r="B41" s="1093"/>
      <c r="C41" s="1070"/>
      <c r="D41" s="1073"/>
      <c r="E41" s="1073"/>
      <c r="F41" s="1076"/>
      <c r="G41" s="1076"/>
      <c r="H41" s="398" t="s">
        <v>23</v>
      </c>
      <c r="I41" s="786"/>
      <c r="J41" s="776"/>
      <c r="K41" s="776"/>
      <c r="L41" s="776"/>
      <c r="M41" s="776"/>
      <c r="N41" s="399"/>
      <c r="O41" s="387"/>
    </row>
    <row r="42" spans="1:256" s="134" customFormat="1" ht="16.5" customHeight="1" thickBot="1" x14ac:dyDescent="0.25">
      <c r="A42" s="12"/>
      <c r="B42" s="1094"/>
      <c r="C42" s="1071"/>
      <c r="D42" s="1074"/>
      <c r="E42" s="1074"/>
      <c r="F42" s="1077"/>
      <c r="G42" s="1077"/>
      <c r="H42" s="404" t="s">
        <v>244</v>
      </c>
      <c r="I42" s="780">
        <f>I38</f>
        <v>490</v>
      </c>
      <c r="J42" s="780">
        <f t="shared" ref="J42:M42" si="6">J38</f>
        <v>0</v>
      </c>
      <c r="K42" s="780">
        <f t="shared" si="6"/>
        <v>150</v>
      </c>
      <c r="L42" s="780">
        <f t="shared" si="6"/>
        <v>300</v>
      </c>
      <c r="M42" s="780">
        <f t="shared" si="6"/>
        <v>490</v>
      </c>
      <c r="N42" s="405"/>
      <c r="O42" s="40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7.100000000000001" customHeight="1" x14ac:dyDescent="0.2">
      <c r="A43" s="12"/>
      <c r="B43" s="1066">
        <v>8</v>
      </c>
      <c r="C43" s="1078" t="s">
        <v>913</v>
      </c>
      <c r="D43" s="1081">
        <v>2020</v>
      </c>
      <c r="E43" s="1072">
        <v>2023</v>
      </c>
      <c r="F43" s="1075">
        <v>170</v>
      </c>
      <c r="G43" s="1075">
        <v>70</v>
      </c>
      <c r="H43" s="379" t="s">
        <v>64</v>
      </c>
      <c r="I43" s="771">
        <v>100</v>
      </c>
      <c r="J43" s="772">
        <v>0</v>
      </c>
      <c r="K43" s="772">
        <v>50</v>
      </c>
      <c r="L43" s="772">
        <v>100</v>
      </c>
      <c r="M43" s="772">
        <v>100</v>
      </c>
      <c r="N43" s="380"/>
      <c r="O43" s="381"/>
    </row>
    <row r="44" spans="1:256" ht="17.100000000000001" customHeight="1" x14ac:dyDescent="0.2">
      <c r="A44" s="12"/>
      <c r="B44" s="1067"/>
      <c r="C44" s="1079"/>
      <c r="D44" s="1082"/>
      <c r="E44" s="1073"/>
      <c r="F44" s="1076"/>
      <c r="G44" s="1076"/>
      <c r="H44" s="382" t="s">
        <v>65</v>
      </c>
      <c r="I44" s="773"/>
      <c r="J44" s="774"/>
      <c r="K44" s="774"/>
      <c r="L44" s="774"/>
      <c r="M44" s="774"/>
      <c r="N44" s="383"/>
      <c r="O44" s="384"/>
    </row>
    <row r="45" spans="1:256" ht="17.100000000000001" customHeight="1" x14ac:dyDescent="0.2">
      <c r="A45" s="12"/>
      <c r="B45" s="1067"/>
      <c r="C45" s="1079"/>
      <c r="D45" s="1082"/>
      <c r="E45" s="1073"/>
      <c r="F45" s="1076"/>
      <c r="G45" s="1076"/>
      <c r="H45" s="382" t="s">
        <v>351</v>
      </c>
      <c r="I45" s="773"/>
      <c r="J45" s="774"/>
      <c r="K45" s="774"/>
      <c r="L45" s="785"/>
      <c r="M45" s="774"/>
      <c r="N45" s="397"/>
      <c r="O45" s="384"/>
    </row>
    <row r="46" spans="1:256" ht="17.100000000000001" customHeight="1" thickBot="1" x14ac:dyDescent="0.25">
      <c r="A46" s="12"/>
      <c r="B46" s="1067"/>
      <c r="C46" s="1079"/>
      <c r="D46" s="1082"/>
      <c r="E46" s="1073"/>
      <c r="F46" s="1076"/>
      <c r="G46" s="1076"/>
      <c r="H46" s="398" t="s">
        <v>23</v>
      </c>
      <c r="I46" s="786"/>
      <c r="J46" s="776"/>
      <c r="K46" s="776"/>
      <c r="L46" s="776"/>
      <c r="M46" s="776"/>
      <c r="N46" s="399"/>
      <c r="O46" s="387"/>
    </row>
    <row r="47" spans="1:256" s="134" customFormat="1" ht="16.5" customHeight="1" thickBot="1" x14ac:dyDescent="0.25">
      <c r="A47" s="12"/>
      <c r="B47" s="1068"/>
      <c r="C47" s="1080"/>
      <c r="D47" s="1083"/>
      <c r="E47" s="1074"/>
      <c r="F47" s="1077"/>
      <c r="G47" s="1077"/>
      <c r="H47" s="404" t="s">
        <v>244</v>
      </c>
      <c r="I47" s="780">
        <f>I43</f>
        <v>100</v>
      </c>
      <c r="J47" s="780">
        <f t="shared" ref="J47:M47" si="7">J43</f>
        <v>0</v>
      </c>
      <c r="K47" s="780">
        <f t="shared" si="7"/>
        <v>50</v>
      </c>
      <c r="L47" s="780">
        <f t="shared" si="7"/>
        <v>100</v>
      </c>
      <c r="M47" s="780">
        <f t="shared" si="7"/>
        <v>100</v>
      </c>
      <c r="N47" s="405"/>
      <c r="O47" s="40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7.100000000000001" customHeight="1" x14ac:dyDescent="0.2">
      <c r="A48" s="12"/>
      <c r="B48" s="1066">
        <v>9</v>
      </c>
      <c r="C48" s="1078" t="s">
        <v>1001</v>
      </c>
      <c r="D48" s="1081">
        <v>2020</v>
      </c>
      <c r="E48" s="1072">
        <v>2023</v>
      </c>
      <c r="F48" s="1075">
        <v>240</v>
      </c>
      <c r="G48" s="1075">
        <v>0</v>
      </c>
      <c r="H48" s="379" t="s">
        <v>64</v>
      </c>
      <c r="I48" s="771"/>
      <c r="J48" s="772">
        <v>240</v>
      </c>
      <c r="K48" s="772">
        <v>240</v>
      </c>
      <c r="L48" s="772">
        <v>240</v>
      </c>
      <c r="M48" s="772">
        <v>0</v>
      </c>
      <c r="N48" s="380"/>
      <c r="O48" s="381"/>
    </row>
    <row r="49" spans="1:256" ht="17.100000000000001" customHeight="1" x14ac:dyDescent="0.2">
      <c r="A49" s="12"/>
      <c r="B49" s="1067"/>
      <c r="C49" s="1079"/>
      <c r="D49" s="1082"/>
      <c r="E49" s="1073"/>
      <c r="F49" s="1076"/>
      <c r="G49" s="1076"/>
      <c r="H49" s="382" t="s">
        <v>65</v>
      </c>
      <c r="I49" s="773"/>
      <c r="J49" s="774"/>
      <c r="K49" s="774"/>
      <c r="L49" s="774"/>
      <c r="M49" s="774"/>
      <c r="N49" s="383"/>
      <c r="O49" s="384"/>
    </row>
    <row r="50" spans="1:256" ht="17.100000000000001" customHeight="1" x14ac:dyDescent="0.2">
      <c r="A50" s="12"/>
      <c r="B50" s="1067"/>
      <c r="C50" s="1079"/>
      <c r="D50" s="1082"/>
      <c r="E50" s="1073"/>
      <c r="F50" s="1076"/>
      <c r="G50" s="1076"/>
      <c r="H50" s="382" t="s">
        <v>351</v>
      </c>
      <c r="I50" s="773"/>
      <c r="J50" s="774"/>
      <c r="K50" s="774"/>
      <c r="L50" s="785"/>
      <c r="M50" s="774"/>
      <c r="N50" s="397"/>
      <c r="O50" s="384"/>
    </row>
    <row r="51" spans="1:256" ht="17.100000000000001" customHeight="1" thickBot="1" x14ac:dyDescent="0.25">
      <c r="A51" s="12"/>
      <c r="B51" s="1067"/>
      <c r="C51" s="1079"/>
      <c r="D51" s="1082"/>
      <c r="E51" s="1073"/>
      <c r="F51" s="1076"/>
      <c r="G51" s="1076"/>
      <c r="H51" s="398" t="s">
        <v>23</v>
      </c>
      <c r="I51" s="786"/>
      <c r="J51" s="776"/>
      <c r="K51" s="776"/>
      <c r="L51" s="776"/>
      <c r="M51" s="776"/>
      <c r="N51" s="399"/>
      <c r="O51" s="387"/>
    </row>
    <row r="52" spans="1:256" s="134" customFormat="1" ht="16.5" customHeight="1" thickBot="1" x14ac:dyDescent="0.25">
      <c r="A52" s="12"/>
      <c r="B52" s="1068"/>
      <c r="C52" s="1080"/>
      <c r="D52" s="1083"/>
      <c r="E52" s="1074"/>
      <c r="F52" s="1077"/>
      <c r="G52" s="1077"/>
      <c r="H52" s="404" t="s">
        <v>244</v>
      </c>
      <c r="I52" s="780">
        <f>I48</f>
        <v>0</v>
      </c>
      <c r="J52" s="780">
        <f t="shared" ref="J52:M52" si="8">J48</f>
        <v>240</v>
      </c>
      <c r="K52" s="780">
        <f t="shared" si="8"/>
        <v>240</v>
      </c>
      <c r="L52" s="780">
        <f t="shared" si="8"/>
        <v>240</v>
      </c>
      <c r="M52" s="780">
        <f t="shared" si="8"/>
        <v>0</v>
      </c>
      <c r="N52" s="405"/>
      <c r="O52" s="40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7.100000000000001" customHeight="1" x14ac:dyDescent="0.2">
      <c r="A53" s="12"/>
      <c r="B53" s="1066">
        <v>9</v>
      </c>
      <c r="C53" s="1078" t="s">
        <v>919</v>
      </c>
      <c r="D53" s="1072">
        <v>2021</v>
      </c>
      <c r="E53" s="1072">
        <v>2023</v>
      </c>
      <c r="F53" s="1075">
        <v>1868</v>
      </c>
      <c r="G53" s="1075">
        <v>888</v>
      </c>
      <c r="H53" s="379" t="s">
        <v>64</v>
      </c>
      <c r="I53" s="771">
        <v>980</v>
      </c>
      <c r="J53" s="772">
        <v>100</v>
      </c>
      <c r="K53" s="772">
        <v>310</v>
      </c>
      <c r="L53" s="772">
        <v>600</v>
      </c>
      <c r="M53" s="772">
        <v>980</v>
      </c>
      <c r="N53" s="380"/>
      <c r="O53" s="381"/>
    </row>
    <row r="54" spans="1:256" ht="17.100000000000001" customHeight="1" x14ac:dyDescent="0.2">
      <c r="A54" s="12"/>
      <c r="B54" s="1067"/>
      <c r="C54" s="1079"/>
      <c r="D54" s="1073"/>
      <c r="E54" s="1073"/>
      <c r="F54" s="1076"/>
      <c r="G54" s="1076"/>
      <c r="H54" s="382" t="s">
        <v>65</v>
      </c>
      <c r="I54" s="773"/>
      <c r="J54" s="774"/>
      <c r="K54" s="774"/>
      <c r="L54" s="774"/>
      <c r="M54" s="774"/>
      <c r="N54" s="383"/>
      <c r="O54" s="384"/>
    </row>
    <row r="55" spans="1:256" ht="17.100000000000001" customHeight="1" x14ac:dyDescent="0.2">
      <c r="A55" s="12"/>
      <c r="B55" s="1067"/>
      <c r="C55" s="1079"/>
      <c r="D55" s="1073"/>
      <c r="E55" s="1073"/>
      <c r="F55" s="1076"/>
      <c r="G55" s="1076"/>
      <c r="H55" s="382" t="s">
        <v>351</v>
      </c>
      <c r="I55" s="773"/>
      <c r="J55" s="774"/>
      <c r="K55" s="774"/>
      <c r="L55" s="785"/>
      <c r="M55" s="774"/>
      <c r="N55" s="397"/>
      <c r="O55" s="384"/>
    </row>
    <row r="56" spans="1:256" ht="17.100000000000001" customHeight="1" thickBot="1" x14ac:dyDescent="0.25">
      <c r="A56" s="12"/>
      <c r="B56" s="1067"/>
      <c r="C56" s="1079"/>
      <c r="D56" s="1073"/>
      <c r="E56" s="1073"/>
      <c r="F56" s="1076"/>
      <c r="G56" s="1076"/>
      <c r="H56" s="398" t="s">
        <v>23</v>
      </c>
      <c r="I56" s="786"/>
      <c r="J56" s="776"/>
      <c r="K56" s="776"/>
      <c r="L56" s="776"/>
      <c r="M56" s="776"/>
      <c r="N56" s="399"/>
      <c r="O56" s="387"/>
    </row>
    <row r="57" spans="1:256" s="134" customFormat="1" ht="16.5" customHeight="1" thickBot="1" x14ac:dyDescent="0.25">
      <c r="A57" s="12"/>
      <c r="B57" s="1068"/>
      <c r="C57" s="1080"/>
      <c r="D57" s="1074"/>
      <c r="E57" s="1074"/>
      <c r="F57" s="1077"/>
      <c r="G57" s="1077"/>
      <c r="H57" s="404" t="s">
        <v>244</v>
      </c>
      <c r="I57" s="780">
        <f>I53</f>
        <v>980</v>
      </c>
      <c r="J57" s="780">
        <f t="shared" ref="J57:M57" si="9">J53</f>
        <v>100</v>
      </c>
      <c r="K57" s="780">
        <f t="shared" si="9"/>
        <v>310</v>
      </c>
      <c r="L57" s="780">
        <f t="shared" si="9"/>
        <v>600</v>
      </c>
      <c r="M57" s="780">
        <f t="shared" si="9"/>
        <v>980</v>
      </c>
      <c r="N57" s="405"/>
      <c r="O57" s="40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7.100000000000001" customHeight="1" x14ac:dyDescent="0.2">
      <c r="A58" s="12"/>
      <c r="B58" s="1066">
        <v>10</v>
      </c>
      <c r="C58" s="1095" t="s">
        <v>920</v>
      </c>
      <c r="D58" s="1072">
        <v>2023</v>
      </c>
      <c r="E58" s="1072">
        <v>2023</v>
      </c>
      <c r="F58" s="1075">
        <v>320</v>
      </c>
      <c r="G58" s="1075">
        <v>0</v>
      </c>
      <c r="H58" s="379" t="s">
        <v>64</v>
      </c>
      <c r="I58" s="771">
        <v>320</v>
      </c>
      <c r="J58" s="772">
        <v>0</v>
      </c>
      <c r="K58" s="772">
        <v>0</v>
      </c>
      <c r="L58" s="772">
        <v>320</v>
      </c>
      <c r="M58" s="772">
        <v>320</v>
      </c>
      <c r="N58" s="380"/>
      <c r="O58" s="381"/>
    </row>
    <row r="59" spans="1:256" ht="17.100000000000001" customHeight="1" x14ac:dyDescent="0.2">
      <c r="A59" s="12"/>
      <c r="B59" s="1067"/>
      <c r="C59" s="1096"/>
      <c r="D59" s="1073"/>
      <c r="E59" s="1073"/>
      <c r="F59" s="1076"/>
      <c r="G59" s="1076"/>
      <c r="H59" s="382" t="s">
        <v>65</v>
      </c>
      <c r="I59" s="773"/>
      <c r="J59" s="774"/>
      <c r="K59" s="774"/>
      <c r="L59" s="774"/>
      <c r="M59" s="774"/>
      <c r="N59" s="383"/>
      <c r="O59" s="384"/>
    </row>
    <row r="60" spans="1:256" ht="17.100000000000001" customHeight="1" x14ac:dyDescent="0.2">
      <c r="A60" s="12"/>
      <c r="B60" s="1067"/>
      <c r="C60" s="1096"/>
      <c r="D60" s="1073"/>
      <c r="E60" s="1073"/>
      <c r="F60" s="1076"/>
      <c r="G60" s="1076"/>
      <c r="H60" s="382" t="s">
        <v>351</v>
      </c>
      <c r="I60" s="773"/>
      <c r="J60" s="774"/>
      <c r="K60" s="774"/>
      <c r="L60" s="785"/>
      <c r="M60" s="774"/>
      <c r="N60" s="397"/>
      <c r="O60" s="384"/>
    </row>
    <row r="61" spans="1:256" ht="17.100000000000001" customHeight="1" thickBot="1" x14ac:dyDescent="0.25">
      <c r="A61" s="12"/>
      <c r="B61" s="1067"/>
      <c r="C61" s="1096"/>
      <c r="D61" s="1073"/>
      <c r="E61" s="1073"/>
      <c r="F61" s="1076"/>
      <c r="G61" s="1076"/>
      <c r="H61" s="398" t="s">
        <v>23</v>
      </c>
      <c r="I61" s="786"/>
      <c r="J61" s="776"/>
      <c r="K61" s="776"/>
      <c r="L61" s="776"/>
      <c r="M61" s="776"/>
      <c r="N61" s="399"/>
      <c r="O61" s="387"/>
    </row>
    <row r="62" spans="1:256" s="134" customFormat="1" ht="16.5" customHeight="1" thickBot="1" x14ac:dyDescent="0.25">
      <c r="A62" s="12"/>
      <c r="B62" s="1068"/>
      <c r="C62" s="1097"/>
      <c r="D62" s="1074"/>
      <c r="E62" s="1074"/>
      <c r="F62" s="1077"/>
      <c r="G62" s="1077"/>
      <c r="H62" s="404" t="s">
        <v>244</v>
      </c>
      <c r="I62" s="780">
        <f>I58</f>
        <v>320</v>
      </c>
      <c r="J62" s="780">
        <f t="shared" ref="J62:M62" si="10">J58</f>
        <v>0</v>
      </c>
      <c r="K62" s="780">
        <f t="shared" si="10"/>
        <v>0</v>
      </c>
      <c r="L62" s="780">
        <f t="shared" si="10"/>
        <v>320</v>
      </c>
      <c r="M62" s="780">
        <f t="shared" si="10"/>
        <v>320</v>
      </c>
      <c r="N62" s="405"/>
      <c r="O62" s="40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34" customFormat="1" ht="16.5" customHeight="1" x14ac:dyDescent="0.2">
      <c r="A63" s="12"/>
      <c r="B63" s="1066">
        <v>11</v>
      </c>
      <c r="C63" s="1084" t="s">
        <v>985</v>
      </c>
      <c r="D63" s="1072">
        <v>2023</v>
      </c>
      <c r="E63" s="1072">
        <v>2023</v>
      </c>
      <c r="F63" s="1075">
        <v>6000</v>
      </c>
      <c r="G63" s="1075">
        <v>0</v>
      </c>
      <c r="H63" s="761" t="s">
        <v>64</v>
      </c>
      <c r="I63" s="788">
        <v>6000</v>
      </c>
      <c r="J63" s="788">
        <v>0</v>
      </c>
      <c r="K63" s="788">
        <v>0</v>
      </c>
      <c r="L63" s="788">
        <v>6000</v>
      </c>
      <c r="M63" s="789">
        <v>6000</v>
      </c>
      <c r="N63" s="765"/>
      <c r="O63" s="76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34" customFormat="1" ht="16.5" customHeight="1" x14ac:dyDescent="0.2">
      <c r="A64" s="12"/>
      <c r="B64" s="1067"/>
      <c r="C64" s="1085"/>
      <c r="D64" s="1073"/>
      <c r="E64" s="1073"/>
      <c r="F64" s="1076"/>
      <c r="G64" s="1076"/>
      <c r="H64" s="762" t="s">
        <v>65</v>
      </c>
      <c r="I64" s="790"/>
      <c r="J64" s="790"/>
      <c r="K64" s="790"/>
      <c r="L64" s="790"/>
      <c r="M64" s="791"/>
      <c r="N64" s="764"/>
      <c r="O64" s="769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134" customFormat="1" ht="16.5" customHeight="1" x14ac:dyDescent="0.2">
      <c r="A65" s="12"/>
      <c r="B65" s="1067"/>
      <c r="C65" s="1085"/>
      <c r="D65" s="1073"/>
      <c r="E65" s="1073"/>
      <c r="F65" s="1076"/>
      <c r="G65" s="1076"/>
      <c r="H65" s="762" t="s">
        <v>351</v>
      </c>
      <c r="I65" s="790"/>
      <c r="J65" s="790"/>
      <c r="K65" s="790"/>
      <c r="L65" s="790"/>
      <c r="M65" s="791"/>
      <c r="N65" s="764"/>
      <c r="O65" s="769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134" customFormat="1" ht="16.5" customHeight="1" thickBot="1" x14ac:dyDescent="0.25">
      <c r="A66" s="12"/>
      <c r="B66" s="1067"/>
      <c r="C66" s="1085"/>
      <c r="D66" s="1073"/>
      <c r="E66" s="1073"/>
      <c r="F66" s="1076"/>
      <c r="G66" s="1076"/>
      <c r="H66" s="398" t="s">
        <v>23</v>
      </c>
      <c r="I66" s="792"/>
      <c r="J66" s="792"/>
      <c r="K66" s="792"/>
      <c r="L66" s="792"/>
      <c r="M66" s="793"/>
      <c r="N66" s="767"/>
      <c r="O66" s="77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134" customFormat="1" ht="16.5" customHeight="1" thickBot="1" x14ac:dyDescent="0.25">
      <c r="A67" s="12"/>
      <c r="B67" s="1068"/>
      <c r="C67" s="1086"/>
      <c r="D67" s="1074"/>
      <c r="E67" s="1074"/>
      <c r="F67" s="1077"/>
      <c r="G67" s="1077"/>
      <c r="H67" s="763" t="s">
        <v>244</v>
      </c>
      <c r="I67" s="787">
        <f>I63</f>
        <v>6000</v>
      </c>
      <c r="J67" s="787">
        <f t="shared" ref="J67:M67" si="11">J63</f>
        <v>0</v>
      </c>
      <c r="K67" s="787">
        <f t="shared" si="11"/>
        <v>0</v>
      </c>
      <c r="L67" s="787">
        <f t="shared" si="11"/>
        <v>6000</v>
      </c>
      <c r="M67" s="787">
        <f t="shared" si="11"/>
        <v>6000</v>
      </c>
      <c r="N67" s="405"/>
      <c r="O67" s="76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134" customFormat="1" ht="16.5" customHeight="1" x14ac:dyDescent="0.2">
      <c r="A68" s="12"/>
      <c r="B68" s="1066">
        <v>12</v>
      </c>
      <c r="C68" s="1084" t="s">
        <v>1002</v>
      </c>
      <c r="D68" s="1072">
        <v>2023</v>
      </c>
      <c r="E68" s="1072">
        <v>2023</v>
      </c>
      <c r="F68" s="1075">
        <v>3600</v>
      </c>
      <c r="G68" s="1075">
        <v>0</v>
      </c>
      <c r="H68" s="761" t="s">
        <v>64</v>
      </c>
      <c r="I68" s="788"/>
      <c r="J68" s="788">
        <v>0</v>
      </c>
      <c r="K68" s="788">
        <v>3600</v>
      </c>
      <c r="L68" s="788">
        <v>3600</v>
      </c>
      <c r="M68" s="789">
        <v>0</v>
      </c>
      <c r="N68" s="765"/>
      <c r="O68" s="76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34" customFormat="1" ht="16.5" customHeight="1" x14ac:dyDescent="0.2">
      <c r="A69" s="12"/>
      <c r="B69" s="1067"/>
      <c r="C69" s="1085"/>
      <c r="D69" s="1073"/>
      <c r="E69" s="1073"/>
      <c r="F69" s="1076"/>
      <c r="G69" s="1076"/>
      <c r="H69" s="762" t="s">
        <v>65</v>
      </c>
      <c r="I69" s="790"/>
      <c r="J69" s="790"/>
      <c r="K69" s="790"/>
      <c r="L69" s="790"/>
      <c r="M69" s="791"/>
      <c r="N69" s="764"/>
      <c r="O69" s="769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34" customFormat="1" ht="16.5" customHeight="1" x14ac:dyDescent="0.2">
      <c r="A70" s="12"/>
      <c r="B70" s="1067"/>
      <c r="C70" s="1085"/>
      <c r="D70" s="1073"/>
      <c r="E70" s="1073"/>
      <c r="F70" s="1076"/>
      <c r="G70" s="1076"/>
      <c r="H70" s="762" t="s">
        <v>351</v>
      </c>
      <c r="I70" s="790"/>
      <c r="J70" s="790"/>
      <c r="K70" s="790"/>
      <c r="L70" s="790"/>
      <c r="M70" s="791"/>
      <c r="N70" s="764"/>
      <c r="O70" s="769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34" customFormat="1" ht="16.5" customHeight="1" thickBot="1" x14ac:dyDescent="0.25">
      <c r="A71" s="12"/>
      <c r="B71" s="1067"/>
      <c r="C71" s="1085"/>
      <c r="D71" s="1073"/>
      <c r="E71" s="1073"/>
      <c r="F71" s="1076"/>
      <c r="G71" s="1076"/>
      <c r="H71" s="398" t="s">
        <v>23</v>
      </c>
      <c r="I71" s="792"/>
      <c r="J71" s="792"/>
      <c r="K71" s="792"/>
      <c r="L71" s="792"/>
      <c r="M71" s="793"/>
      <c r="N71" s="767"/>
      <c r="O71" s="77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134" customFormat="1" ht="16.5" customHeight="1" thickBot="1" x14ac:dyDescent="0.25">
      <c r="A72" s="12"/>
      <c r="B72" s="1068"/>
      <c r="C72" s="1086"/>
      <c r="D72" s="1074"/>
      <c r="E72" s="1074"/>
      <c r="F72" s="1077"/>
      <c r="G72" s="1077"/>
      <c r="H72" s="763" t="s">
        <v>244</v>
      </c>
      <c r="I72" s="787">
        <f>I68</f>
        <v>0</v>
      </c>
      <c r="J72" s="787">
        <f t="shared" ref="J72:M72" si="12">J68</f>
        <v>0</v>
      </c>
      <c r="K72" s="787">
        <f t="shared" si="12"/>
        <v>3600</v>
      </c>
      <c r="L72" s="787">
        <f t="shared" si="12"/>
        <v>3600</v>
      </c>
      <c r="M72" s="787">
        <f t="shared" si="12"/>
        <v>0</v>
      </c>
      <c r="N72" s="405"/>
      <c r="O72" s="766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134" customFormat="1" ht="16.5" customHeight="1" x14ac:dyDescent="0.2">
      <c r="A73" s="12"/>
      <c r="B73" s="1066">
        <v>12</v>
      </c>
      <c r="C73" s="1084" t="s">
        <v>986</v>
      </c>
      <c r="D73" s="1072">
        <v>2023</v>
      </c>
      <c r="E73" s="1072">
        <v>2023</v>
      </c>
      <c r="F73" s="1075">
        <v>12600</v>
      </c>
      <c r="G73" s="1075">
        <v>0</v>
      </c>
      <c r="H73" s="761" t="s">
        <v>64</v>
      </c>
      <c r="I73" s="788">
        <v>12600</v>
      </c>
      <c r="J73" s="788">
        <v>0</v>
      </c>
      <c r="K73" s="788">
        <v>0</v>
      </c>
      <c r="L73" s="788">
        <v>12600</v>
      </c>
      <c r="M73" s="789">
        <v>12600</v>
      </c>
      <c r="N73" s="765"/>
      <c r="O73" s="76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134" customFormat="1" ht="16.5" customHeight="1" x14ac:dyDescent="0.2">
      <c r="A74" s="12"/>
      <c r="B74" s="1067"/>
      <c r="C74" s="1085"/>
      <c r="D74" s="1073"/>
      <c r="E74" s="1073"/>
      <c r="F74" s="1076"/>
      <c r="G74" s="1076"/>
      <c r="H74" s="762" t="s">
        <v>65</v>
      </c>
      <c r="I74" s="790"/>
      <c r="J74" s="790"/>
      <c r="K74" s="790"/>
      <c r="L74" s="790"/>
      <c r="M74" s="791"/>
      <c r="N74" s="764"/>
      <c r="O74" s="769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134" customFormat="1" ht="16.5" customHeight="1" x14ac:dyDescent="0.2">
      <c r="A75" s="12"/>
      <c r="B75" s="1067"/>
      <c r="C75" s="1085"/>
      <c r="D75" s="1073"/>
      <c r="E75" s="1073"/>
      <c r="F75" s="1076"/>
      <c r="G75" s="1076"/>
      <c r="H75" s="762" t="s">
        <v>351</v>
      </c>
      <c r="I75" s="790"/>
      <c r="J75" s="790"/>
      <c r="K75" s="790"/>
      <c r="L75" s="790"/>
      <c r="M75" s="791"/>
      <c r="N75" s="764"/>
      <c r="O75" s="769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134" customFormat="1" ht="16.5" customHeight="1" thickBot="1" x14ac:dyDescent="0.25">
      <c r="A76" s="12"/>
      <c r="B76" s="1067"/>
      <c r="C76" s="1085"/>
      <c r="D76" s="1073"/>
      <c r="E76" s="1073"/>
      <c r="F76" s="1076"/>
      <c r="G76" s="1076"/>
      <c r="H76" s="398" t="s">
        <v>23</v>
      </c>
      <c r="I76" s="792"/>
      <c r="J76" s="792"/>
      <c r="K76" s="792"/>
      <c r="L76" s="792"/>
      <c r="M76" s="793"/>
      <c r="N76" s="767"/>
      <c r="O76" s="77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134" customFormat="1" ht="16.5" customHeight="1" thickBot="1" x14ac:dyDescent="0.25">
      <c r="A77" s="12"/>
      <c r="B77" s="1068"/>
      <c r="C77" s="1086"/>
      <c r="D77" s="1074"/>
      <c r="E77" s="1074"/>
      <c r="F77" s="1077"/>
      <c r="G77" s="1077"/>
      <c r="H77" s="763" t="s">
        <v>244</v>
      </c>
      <c r="I77" s="787">
        <f>I73</f>
        <v>12600</v>
      </c>
      <c r="J77" s="787">
        <f t="shared" ref="J77:M77" si="13">J73</f>
        <v>0</v>
      </c>
      <c r="K77" s="787">
        <f t="shared" si="13"/>
        <v>0</v>
      </c>
      <c r="L77" s="787">
        <f t="shared" si="13"/>
        <v>12600</v>
      </c>
      <c r="M77" s="787">
        <f t="shared" si="13"/>
        <v>12600</v>
      </c>
      <c r="N77" s="405"/>
      <c r="O77" s="766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134" customFormat="1" ht="16.5" customHeight="1" x14ac:dyDescent="0.2">
      <c r="A78" s="12"/>
      <c r="B78" s="1066">
        <v>13</v>
      </c>
      <c r="C78" s="1084" t="s">
        <v>987</v>
      </c>
      <c r="D78" s="1072">
        <v>2023</v>
      </c>
      <c r="E78" s="1072">
        <v>2023</v>
      </c>
      <c r="F78" s="1075">
        <v>400</v>
      </c>
      <c r="G78" s="1075">
        <v>0</v>
      </c>
      <c r="H78" s="761" t="s">
        <v>64</v>
      </c>
      <c r="I78" s="788">
        <v>400</v>
      </c>
      <c r="J78" s="788">
        <v>0</v>
      </c>
      <c r="K78" s="788">
        <v>0</v>
      </c>
      <c r="L78" s="788">
        <v>400</v>
      </c>
      <c r="M78" s="789">
        <v>400</v>
      </c>
      <c r="N78" s="765"/>
      <c r="O78" s="76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134" customFormat="1" ht="16.5" customHeight="1" x14ac:dyDescent="0.2">
      <c r="A79" s="12"/>
      <c r="B79" s="1067"/>
      <c r="C79" s="1085"/>
      <c r="D79" s="1073"/>
      <c r="E79" s="1073"/>
      <c r="F79" s="1076"/>
      <c r="G79" s="1076"/>
      <c r="H79" s="762" t="s">
        <v>65</v>
      </c>
      <c r="I79" s="790"/>
      <c r="J79" s="790"/>
      <c r="K79" s="790"/>
      <c r="L79" s="790"/>
      <c r="M79" s="791"/>
      <c r="N79" s="764"/>
      <c r="O79" s="769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134" customFormat="1" ht="16.5" customHeight="1" x14ac:dyDescent="0.2">
      <c r="A80" s="12"/>
      <c r="B80" s="1067"/>
      <c r="C80" s="1085"/>
      <c r="D80" s="1073"/>
      <c r="E80" s="1073"/>
      <c r="F80" s="1076"/>
      <c r="G80" s="1076"/>
      <c r="H80" s="762" t="s">
        <v>351</v>
      </c>
      <c r="I80" s="790"/>
      <c r="J80" s="790"/>
      <c r="K80" s="790"/>
      <c r="L80" s="790"/>
      <c r="M80" s="791"/>
      <c r="N80" s="764"/>
      <c r="O80" s="769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134" customFormat="1" ht="16.5" customHeight="1" thickBot="1" x14ac:dyDescent="0.25">
      <c r="A81" s="12"/>
      <c r="B81" s="1067"/>
      <c r="C81" s="1085"/>
      <c r="D81" s="1073"/>
      <c r="E81" s="1073"/>
      <c r="F81" s="1076"/>
      <c r="G81" s="1076"/>
      <c r="H81" s="398" t="s">
        <v>23</v>
      </c>
      <c r="I81" s="792"/>
      <c r="J81" s="792"/>
      <c r="K81" s="792"/>
      <c r="L81" s="792"/>
      <c r="M81" s="793"/>
      <c r="N81" s="767"/>
      <c r="O81" s="77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134" customFormat="1" ht="16.5" customHeight="1" thickBot="1" x14ac:dyDescent="0.25">
      <c r="A82" s="12"/>
      <c r="B82" s="1068"/>
      <c r="C82" s="1086"/>
      <c r="D82" s="1074"/>
      <c r="E82" s="1074"/>
      <c r="F82" s="1077"/>
      <c r="G82" s="1077"/>
      <c r="H82" s="763" t="s">
        <v>244</v>
      </c>
      <c r="I82" s="787">
        <f>I78</f>
        <v>400</v>
      </c>
      <c r="J82" s="787">
        <f t="shared" ref="J82:M82" si="14">J78</f>
        <v>0</v>
      </c>
      <c r="K82" s="787">
        <f t="shared" si="14"/>
        <v>0</v>
      </c>
      <c r="L82" s="787">
        <f t="shared" si="14"/>
        <v>400</v>
      </c>
      <c r="M82" s="787">
        <f t="shared" si="14"/>
        <v>400</v>
      </c>
      <c r="N82" s="405"/>
      <c r="O82" s="766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134" customFormat="1" ht="16.5" customHeight="1" x14ac:dyDescent="0.2">
      <c r="A83" s="12"/>
      <c r="B83" s="1066">
        <v>14</v>
      </c>
      <c r="C83" s="1084" t="s">
        <v>988</v>
      </c>
      <c r="D83" s="1072">
        <v>2023</v>
      </c>
      <c r="E83" s="1072">
        <v>2023</v>
      </c>
      <c r="F83" s="1075">
        <v>990</v>
      </c>
      <c r="G83" s="1075">
        <v>0</v>
      </c>
      <c r="H83" s="761" t="s">
        <v>64</v>
      </c>
      <c r="I83" s="788">
        <v>990</v>
      </c>
      <c r="J83" s="788">
        <v>0</v>
      </c>
      <c r="K83" s="788">
        <v>0</v>
      </c>
      <c r="L83" s="788">
        <v>990</v>
      </c>
      <c r="M83" s="789">
        <v>990</v>
      </c>
      <c r="N83" s="765"/>
      <c r="O83" s="76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134" customFormat="1" ht="16.5" customHeight="1" x14ac:dyDescent="0.2">
      <c r="A84" s="12"/>
      <c r="B84" s="1067"/>
      <c r="C84" s="1085"/>
      <c r="D84" s="1073"/>
      <c r="E84" s="1073"/>
      <c r="F84" s="1076"/>
      <c r="G84" s="1076"/>
      <c r="H84" s="762" t="s">
        <v>65</v>
      </c>
      <c r="I84" s="790"/>
      <c r="J84" s="790"/>
      <c r="K84" s="790"/>
      <c r="L84" s="790"/>
      <c r="M84" s="791"/>
      <c r="N84" s="764"/>
      <c r="O84" s="769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134" customFormat="1" ht="16.5" customHeight="1" x14ac:dyDescent="0.2">
      <c r="A85" s="12"/>
      <c r="B85" s="1067"/>
      <c r="C85" s="1085"/>
      <c r="D85" s="1073"/>
      <c r="E85" s="1073"/>
      <c r="F85" s="1076"/>
      <c r="G85" s="1076"/>
      <c r="H85" s="762" t="s">
        <v>351</v>
      </c>
      <c r="I85" s="790"/>
      <c r="J85" s="790"/>
      <c r="K85" s="790"/>
      <c r="L85" s="790"/>
      <c r="M85" s="791"/>
      <c r="N85" s="764"/>
      <c r="O85" s="769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134" customFormat="1" ht="16.5" customHeight="1" thickBot="1" x14ac:dyDescent="0.25">
      <c r="A86" s="12"/>
      <c r="B86" s="1067"/>
      <c r="C86" s="1085"/>
      <c r="D86" s="1073"/>
      <c r="E86" s="1073"/>
      <c r="F86" s="1076"/>
      <c r="G86" s="1076"/>
      <c r="H86" s="398" t="s">
        <v>23</v>
      </c>
      <c r="I86" s="792"/>
      <c r="J86" s="792"/>
      <c r="K86" s="792"/>
      <c r="L86" s="792"/>
      <c r="M86" s="793"/>
      <c r="N86" s="767"/>
      <c r="O86" s="77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134" customFormat="1" ht="16.5" customHeight="1" thickBot="1" x14ac:dyDescent="0.25">
      <c r="A87" s="12"/>
      <c r="B87" s="1068"/>
      <c r="C87" s="1086"/>
      <c r="D87" s="1074"/>
      <c r="E87" s="1074"/>
      <c r="F87" s="1077"/>
      <c r="G87" s="1077"/>
      <c r="H87" s="763" t="s">
        <v>244</v>
      </c>
      <c r="I87" s="787">
        <f>I83</f>
        <v>990</v>
      </c>
      <c r="J87" s="787">
        <f t="shared" ref="J87:M87" si="15">J83</f>
        <v>0</v>
      </c>
      <c r="K87" s="787">
        <f t="shared" si="15"/>
        <v>0</v>
      </c>
      <c r="L87" s="787">
        <f t="shared" si="15"/>
        <v>990</v>
      </c>
      <c r="M87" s="787">
        <f t="shared" si="15"/>
        <v>990</v>
      </c>
      <c r="N87" s="405"/>
      <c r="O87" s="76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134" customFormat="1" ht="16.5" customHeight="1" x14ac:dyDescent="0.2">
      <c r="A88" s="12"/>
      <c r="B88" s="1066">
        <v>15</v>
      </c>
      <c r="C88" s="1084" t="s">
        <v>989</v>
      </c>
      <c r="D88" s="1072">
        <v>2023</v>
      </c>
      <c r="E88" s="1072">
        <v>2023</v>
      </c>
      <c r="F88" s="1075">
        <v>980</v>
      </c>
      <c r="G88" s="1075">
        <v>0</v>
      </c>
      <c r="H88" s="761" t="s">
        <v>64</v>
      </c>
      <c r="I88" s="788">
        <v>980</v>
      </c>
      <c r="J88" s="788">
        <v>0</v>
      </c>
      <c r="K88" s="788">
        <v>0</v>
      </c>
      <c r="L88" s="788">
        <v>980</v>
      </c>
      <c r="M88" s="789">
        <v>980</v>
      </c>
      <c r="N88" s="765"/>
      <c r="O88" s="76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134" customFormat="1" ht="16.5" customHeight="1" x14ac:dyDescent="0.2">
      <c r="A89" s="12"/>
      <c r="B89" s="1067"/>
      <c r="C89" s="1085"/>
      <c r="D89" s="1073"/>
      <c r="E89" s="1073"/>
      <c r="F89" s="1076"/>
      <c r="G89" s="1076"/>
      <c r="H89" s="762" t="s">
        <v>65</v>
      </c>
      <c r="I89" s="790"/>
      <c r="J89" s="790"/>
      <c r="K89" s="790"/>
      <c r="L89" s="790"/>
      <c r="M89" s="791"/>
      <c r="N89" s="764"/>
      <c r="O89" s="769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134" customFormat="1" ht="16.5" customHeight="1" x14ac:dyDescent="0.2">
      <c r="A90" s="12"/>
      <c r="B90" s="1067"/>
      <c r="C90" s="1085"/>
      <c r="D90" s="1073"/>
      <c r="E90" s="1073"/>
      <c r="F90" s="1076"/>
      <c r="G90" s="1076"/>
      <c r="H90" s="762" t="s">
        <v>351</v>
      </c>
      <c r="I90" s="790"/>
      <c r="J90" s="790"/>
      <c r="K90" s="790"/>
      <c r="L90" s="790"/>
      <c r="M90" s="791"/>
      <c r="N90" s="764"/>
      <c r="O90" s="769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134" customFormat="1" ht="16.5" customHeight="1" thickBot="1" x14ac:dyDescent="0.25">
      <c r="A91" s="12"/>
      <c r="B91" s="1067"/>
      <c r="C91" s="1085"/>
      <c r="D91" s="1073"/>
      <c r="E91" s="1073"/>
      <c r="F91" s="1076"/>
      <c r="G91" s="1076"/>
      <c r="H91" s="398" t="s">
        <v>23</v>
      </c>
      <c r="I91" s="792"/>
      <c r="J91" s="792"/>
      <c r="K91" s="792"/>
      <c r="L91" s="792"/>
      <c r="M91" s="793"/>
      <c r="N91" s="767"/>
      <c r="O91" s="770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134" customFormat="1" ht="16.5" customHeight="1" thickBot="1" x14ac:dyDescent="0.25">
      <c r="A92" s="12"/>
      <c r="B92" s="1068"/>
      <c r="C92" s="1086"/>
      <c r="D92" s="1074"/>
      <c r="E92" s="1074"/>
      <c r="F92" s="1077"/>
      <c r="G92" s="1077"/>
      <c r="H92" s="763" t="s">
        <v>244</v>
      </c>
      <c r="I92" s="787">
        <f>I88</f>
        <v>980</v>
      </c>
      <c r="J92" s="787">
        <f t="shared" ref="J92:M92" si="16">J88</f>
        <v>0</v>
      </c>
      <c r="K92" s="787">
        <f t="shared" si="16"/>
        <v>0</v>
      </c>
      <c r="L92" s="787">
        <f t="shared" si="16"/>
        <v>980</v>
      </c>
      <c r="M92" s="787">
        <f t="shared" si="16"/>
        <v>980</v>
      </c>
      <c r="N92" s="405"/>
      <c r="O92" s="76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134" customFormat="1" ht="16.5" customHeight="1" x14ac:dyDescent="0.2">
      <c r="A93" s="12"/>
      <c r="B93" s="1066">
        <v>16</v>
      </c>
      <c r="C93" s="1084" t="s">
        <v>990</v>
      </c>
      <c r="D93" s="1072">
        <v>2023</v>
      </c>
      <c r="E93" s="1072">
        <v>2023</v>
      </c>
      <c r="F93" s="1075">
        <v>980</v>
      </c>
      <c r="G93" s="1075">
        <v>0</v>
      </c>
      <c r="H93" s="761" t="s">
        <v>64</v>
      </c>
      <c r="I93" s="788">
        <v>980</v>
      </c>
      <c r="J93" s="788">
        <v>0</v>
      </c>
      <c r="K93" s="788">
        <v>0</v>
      </c>
      <c r="L93" s="788">
        <v>980</v>
      </c>
      <c r="M93" s="789">
        <v>980</v>
      </c>
      <c r="N93" s="765"/>
      <c r="O93" s="76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134" customFormat="1" ht="16.5" customHeight="1" x14ac:dyDescent="0.2">
      <c r="A94" s="12"/>
      <c r="B94" s="1067"/>
      <c r="C94" s="1085"/>
      <c r="D94" s="1073"/>
      <c r="E94" s="1073"/>
      <c r="F94" s="1076"/>
      <c r="G94" s="1076"/>
      <c r="H94" s="762" t="s">
        <v>65</v>
      </c>
      <c r="I94" s="790"/>
      <c r="J94" s="790"/>
      <c r="K94" s="790"/>
      <c r="L94" s="790"/>
      <c r="M94" s="791"/>
      <c r="N94" s="764"/>
      <c r="O94" s="769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134" customFormat="1" ht="16.5" customHeight="1" x14ac:dyDescent="0.2">
      <c r="A95" s="12"/>
      <c r="B95" s="1067"/>
      <c r="C95" s="1085"/>
      <c r="D95" s="1073"/>
      <c r="E95" s="1073"/>
      <c r="F95" s="1076"/>
      <c r="G95" s="1076"/>
      <c r="H95" s="762" t="s">
        <v>351</v>
      </c>
      <c r="I95" s="790"/>
      <c r="J95" s="790"/>
      <c r="K95" s="790"/>
      <c r="L95" s="790"/>
      <c r="M95" s="791"/>
      <c r="N95" s="764"/>
      <c r="O95" s="769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134" customFormat="1" ht="16.5" customHeight="1" thickBot="1" x14ac:dyDescent="0.25">
      <c r="A96" s="12"/>
      <c r="B96" s="1067"/>
      <c r="C96" s="1085"/>
      <c r="D96" s="1073"/>
      <c r="E96" s="1073"/>
      <c r="F96" s="1076"/>
      <c r="G96" s="1076"/>
      <c r="H96" s="398" t="s">
        <v>23</v>
      </c>
      <c r="I96" s="792"/>
      <c r="J96" s="792"/>
      <c r="K96" s="792"/>
      <c r="L96" s="792"/>
      <c r="M96" s="793"/>
      <c r="N96" s="767"/>
      <c r="O96" s="770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134" customFormat="1" ht="16.5" customHeight="1" thickBot="1" x14ac:dyDescent="0.25">
      <c r="A97" s="12"/>
      <c r="B97" s="1068"/>
      <c r="C97" s="1086"/>
      <c r="D97" s="1074"/>
      <c r="E97" s="1074"/>
      <c r="F97" s="1077"/>
      <c r="G97" s="1077"/>
      <c r="H97" s="763" t="s">
        <v>244</v>
      </c>
      <c r="I97" s="787">
        <f>I93</f>
        <v>980</v>
      </c>
      <c r="J97" s="787">
        <f t="shared" ref="J97:M97" si="17">J93</f>
        <v>0</v>
      </c>
      <c r="K97" s="787">
        <f t="shared" si="17"/>
        <v>0</v>
      </c>
      <c r="L97" s="787">
        <f t="shared" si="17"/>
        <v>980</v>
      </c>
      <c r="M97" s="787">
        <f t="shared" si="17"/>
        <v>980</v>
      </c>
      <c r="N97" s="405"/>
      <c r="O97" s="76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7.25" customHeight="1" x14ac:dyDescent="0.2">
      <c r="A98" s="12"/>
      <c r="B98" s="1066">
        <v>17</v>
      </c>
      <c r="C98" s="1069" t="s">
        <v>993</v>
      </c>
      <c r="D98" s="1072">
        <v>2023</v>
      </c>
      <c r="E98" s="1072">
        <v>2023</v>
      </c>
      <c r="F98" s="1075">
        <v>255</v>
      </c>
      <c r="G98" s="1075">
        <v>0</v>
      </c>
      <c r="H98" s="379" t="s">
        <v>64</v>
      </c>
      <c r="I98" s="771">
        <v>255</v>
      </c>
      <c r="J98" s="772">
        <v>0</v>
      </c>
      <c r="K98" s="772">
        <v>0</v>
      </c>
      <c r="L98" s="772">
        <v>0</v>
      </c>
      <c r="M98" s="772">
        <v>255</v>
      </c>
      <c r="N98" s="380"/>
      <c r="O98" s="381"/>
    </row>
    <row r="99" spans="1:256" ht="17.100000000000001" customHeight="1" x14ac:dyDescent="0.2">
      <c r="A99" s="12"/>
      <c r="B99" s="1067"/>
      <c r="C99" s="1070"/>
      <c r="D99" s="1073"/>
      <c r="E99" s="1073"/>
      <c r="F99" s="1076"/>
      <c r="G99" s="1076"/>
      <c r="H99" s="382" t="s">
        <v>65</v>
      </c>
      <c r="I99" s="773"/>
      <c r="J99" s="774"/>
      <c r="K99" s="774"/>
      <c r="L99" s="774"/>
      <c r="M99" s="774"/>
      <c r="N99" s="383"/>
      <c r="O99" s="384"/>
    </row>
    <row r="100" spans="1:256" ht="17.100000000000001" customHeight="1" x14ac:dyDescent="0.2">
      <c r="A100" s="12"/>
      <c r="B100" s="1067"/>
      <c r="C100" s="1070"/>
      <c r="D100" s="1073"/>
      <c r="E100" s="1073"/>
      <c r="F100" s="1076"/>
      <c r="G100" s="1076"/>
      <c r="H100" s="382" t="s">
        <v>351</v>
      </c>
      <c r="I100" s="773"/>
      <c r="J100" s="774"/>
      <c r="K100" s="774"/>
      <c r="L100" s="785"/>
      <c r="M100" s="774"/>
      <c r="N100" s="397"/>
      <c r="O100" s="384"/>
    </row>
    <row r="101" spans="1:256" ht="17.100000000000001" customHeight="1" thickBot="1" x14ac:dyDescent="0.25">
      <c r="A101" s="12"/>
      <c r="B101" s="1067"/>
      <c r="C101" s="1070"/>
      <c r="D101" s="1073"/>
      <c r="E101" s="1073"/>
      <c r="F101" s="1076"/>
      <c r="G101" s="1076"/>
      <c r="H101" s="398" t="s">
        <v>23</v>
      </c>
      <c r="I101" s="786"/>
      <c r="J101" s="776"/>
      <c r="K101" s="776"/>
      <c r="L101" s="776"/>
      <c r="M101" s="776"/>
      <c r="N101" s="399"/>
      <c r="O101" s="387"/>
    </row>
    <row r="102" spans="1:256" s="134" customFormat="1" ht="16.5" customHeight="1" thickBot="1" x14ac:dyDescent="0.25">
      <c r="A102" s="12"/>
      <c r="B102" s="1068"/>
      <c r="C102" s="1071"/>
      <c r="D102" s="1074"/>
      <c r="E102" s="1074"/>
      <c r="F102" s="1077"/>
      <c r="G102" s="1077"/>
      <c r="H102" s="404" t="s">
        <v>244</v>
      </c>
      <c r="I102" s="780">
        <f>I98</f>
        <v>255</v>
      </c>
      <c r="J102" s="780">
        <f t="shared" ref="J102:M102" si="18">J98</f>
        <v>0</v>
      </c>
      <c r="K102" s="780">
        <f t="shared" si="18"/>
        <v>0</v>
      </c>
      <c r="L102" s="780">
        <f t="shared" si="18"/>
        <v>0</v>
      </c>
      <c r="M102" s="780">
        <f t="shared" si="18"/>
        <v>255</v>
      </c>
      <c r="N102" s="405"/>
      <c r="O102" s="40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7.25" customHeight="1" x14ac:dyDescent="0.2">
      <c r="A103" s="12"/>
      <c r="B103" s="1066">
        <v>18</v>
      </c>
      <c r="C103" s="1069" t="s">
        <v>994</v>
      </c>
      <c r="D103" s="1072">
        <v>2023</v>
      </c>
      <c r="E103" s="1072">
        <v>2023</v>
      </c>
      <c r="F103" s="1075">
        <v>470</v>
      </c>
      <c r="G103" s="1075">
        <v>0</v>
      </c>
      <c r="H103" s="379" t="s">
        <v>64</v>
      </c>
      <c r="I103" s="771">
        <v>470</v>
      </c>
      <c r="J103" s="772">
        <v>0</v>
      </c>
      <c r="K103" s="772">
        <v>0</v>
      </c>
      <c r="L103" s="772">
        <v>0</v>
      </c>
      <c r="M103" s="772">
        <v>470</v>
      </c>
      <c r="N103" s="380"/>
      <c r="O103" s="381"/>
    </row>
    <row r="104" spans="1:256" ht="17.100000000000001" customHeight="1" x14ac:dyDescent="0.2">
      <c r="A104" s="12"/>
      <c r="B104" s="1067"/>
      <c r="C104" s="1070"/>
      <c r="D104" s="1073"/>
      <c r="E104" s="1073"/>
      <c r="F104" s="1076"/>
      <c r="G104" s="1076"/>
      <c r="H104" s="382" t="s">
        <v>65</v>
      </c>
      <c r="I104" s="773"/>
      <c r="J104" s="774"/>
      <c r="K104" s="774"/>
      <c r="L104" s="774"/>
      <c r="M104" s="774"/>
      <c r="N104" s="383"/>
      <c r="O104" s="384"/>
    </row>
    <row r="105" spans="1:256" ht="17.100000000000001" customHeight="1" x14ac:dyDescent="0.2">
      <c r="A105" s="12"/>
      <c r="B105" s="1067"/>
      <c r="C105" s="1070"/>
      <c r="D105" s="1073"/>
      <c r="E105" s="1073"/>
      <c r="F105" s="1076"/>
      <c r="G105" s="1076"/>
      <c r="H105" s="382" t="s">
        <v>351</v>
      </c>
      <c r="I105" s="773"/>
      <c r="J105" s="774"/>
      <c r="K105" s="774"/>
      <c r="L105" s="785"/>
      <c r="M105" s="774"/>
      <c r="N105" s="397"/>
      <c r="O105" s="384"/>
    </row>
    <row r="106" spans="1:256" ht="17.100000000000001" customHeight="1" thickBot="1" x14ac:dyDescent="0.25">
      <c r="A106" s="12"/>
      <c r="B106" s="1067"/>
      <c r="C106" s="1070"/>
      <c r="D106" s="1073"/>
      <c r="E106" s="1073"/>
      <c r="F106" s="1076"/>
      <c r="G106" s="1076"/>
      <c r="H106" s="398" t="s">
        <v>23</v>
      </c>
      <c r="I106" s="786"/>
      <c r="J106" s="776"/>
      <c r="K106" s="776"/>
      <c r="L106" s="776"/>
      <c r="M106" s="776"/>
      <c r="N106" s="399"/>
      <c r="O106" s="387"/>
    </row>
    <row r="107" spans="1:256" s="134" customFormat="1" ht="16.5" customHeight="1" thickBot="1" x14ac:dyDescent="0.25">
      <c r="A107" s="12"/>
      <c r="B107" s="1068"/>
      <c r="C107" s="1071"/>
      <c r="D107" s="1074"/>
      <c r="E107" s="1074"/>
      <c r="F107" s="1077"/>
      <c r="G107" s="1077"/>
      <c r="H107" s="404" t="s">
        <v>244</v>
      </c>
      <c r="I107" s="780">
        <f>I103</f>
        <v>470</v>
      </c>
      <c r="J107" s="780">
        <f t="shared" ref="J107:M107" si="19">J103</f>
        <v>0</v>
      </c>
      <c r="K107" s="780">
        <f t="shared" si="19"/>
        <v>0</v>
      </c>
      <c r="L107" s="780">
        <f t="shared" si="19"/>
        <v>0</v>
      </c>
      <c r="M107" s="780">
        <f t="shared" si="19"/>
        <v>470</v>
      </c>
      <c r="N107" s="405"/>
      <c r="O107" s="40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7.25" customHeight="1" x14ac:dyDescent="0.2">
      <c r="A108" s="12"/>
      <c r="B108" s="1066">
        <v>19</v>
      </c>
      <c r="C108" s="1069" t="s">
        <v>995</v>
      </c>
      <c r="D108" s="1072">
        <v>2023</v>
      </c>
      <c r="E108" s="1072">
        <v>2023</v>
      </c>
      <c r="F108" s="1075">
        <v>300</v>
      </c>
      <c r="G108" s="1075">
        <v>0</v>
      </c>
      <c r="H108" s="379" t="s">
        <v>64</v>
      </c>
      <c r="I108" s="771">
        <v>300</v>
      </c>
      <c r="J108" s="772">
        <v>0</v>
      </c>
      <c r="K108" s="772">
        <v>0</v>
      </c>
      <c r="L108" s="772">
        <v>0</v>
      </c>
      <c r="M108" s="772">
        <v>300</v>
      </c>
      <c r="N108" s="380"/>
      <c r="O108" s="381"/>
    </row>
    <row r="109" spans="1:256" ht="17.100000000000001" customHeight="1" x14ac:dyDescent="0.2">
      <c r="A109" s="12"/>
      <c r="B109" s="1067"/>
      <c r="C109" s="1070"/>
      <c r="D109" s="1073"/>
      <c r="E109" s="1073"/>
      <c r="F109" s="1076"/>
      <c r="G109" s="1076"/>
      <c r="H109" s="382" t="s">
        <v>65</v>
      </c>
      <c r="I109" s="773"/>
      <c r="J109" s="774"/>
      <c r="K109" s="774"/>
      <c r="L109" s="774"/>
      <c r="M109" s="774"/>
      <c r="N109" s="383"/>
      <c r="O109" s="384"/>
    </row>
    <row r="110" spans="1:256" ht="17.100000000000001" customHeight="1" x14ac:dyDescent="0.2">
      <c r="A110" s="12"/>
      <c r="B110" s="1067"/>
      <c r="C110" s="1070"/>
      <c r="D110" s="1073"/>
      <c r="E110" s="1073"/>
      <c r="F110" s="1076"/>
      <c r="G110" s="1076"/>
      <c r="H110" s="382" t="s">
        <v>351</v>
      </c>
      <c r="I110" s="773"/>
      <c r="J110" s="774"/>
      <c r="K110" s="774"/>
      <c r="L110" s="785"/>
      <c r="M110" s="774"/>
      <c r="N110" s="397"/>
      <c r="O110" s="384"/>
    </row>
    <row r="111" spans="1:256" ht="17.100000000000001" customHeight="1" thickBot="1" x14ac:dyDescent="0.25">
      <c r="A111" s="12"/>
      <c r="B111" s="1067"/>
      <c r="C111" s="1070"/>
      <c r="D111" s="1073"/>
      <c r="E111" s="1073"/>
      <c r="F111" s="1076"/>
      <c r="G111" s="1076"/>
      <c r="H111" s="398" t="s">
        <v>23</v>
      </c>
      <c r="I111" s="786"/>
      <c r="J111" s="776"/>
      <c r="K111" s="776"/>
      <c r="L111" s="776"/>
      <c r="M111" s="776"/>
      <c r="N111" s="399"/>
      <c r="O111" s="387"/>
    </row>
    <row r="112" spans="1:256" s="134" customFormat="1" ht="16.5" customHeight="1" thickBot="1" x14ac:dyDescent="0.25">
      <c r="A112" s="12"/>
      <c r="B112" s="1068"/>
      <c r="C112" s="1071"/>
      <c r="D112" s="1074"/>
      <c r="E112" s="1074"/>
      <c r="F112" s="1077"/>
      <c r="G112" s="1077"/>
      <c r="H112" s="404" t="s">
        <v>244</v>
      </c>
      <c r="I112" s="780">
        <f>I108</f>
        <v>300</v>
      </c>
      <c r="J112" s="780">
        <f t="shared" ref="J112:M112" si="20">J108</f>
        <v>0</v>
      </c>
      <c r="K112" s="780">
        <f t="shared" si="20"/>
        <v>0</v>
      </c>
      <c r="L112" s="780">
        <f t="shared" si="20"/>
        <v>0</v>
      </c>
      <c r="M112" s="780">
        <f t="shared" si="20"/>
        <v>300</v>
      </c>
      <c r="N112" s="405"/>
      <c r="O112" s="40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7.25" customHeight="1" x14ac:dyDescent="0.2">
      <c r="A113" s="12"/>
      <c r="B113" s="1066">
        <v>20</v>
      </c>
      <c r="C113" s="1069" t="s">
        <v>996</v>
      </c>
      <c r="D113" s="1072">
        <v>2023</v>
      </c>
      <c r="E113" s="1072">
        <v>2023</v>
      </c>
      <c r="F113" s="1075">
        <v>190</v>
      </c>
      <c r="G113" s="1075">
        <v>0</v>
      </c>
      <c r="H113" s="379" t="s">
        <v>64</v>
      </c>
      <c r="I113" s="771">
        <v>190</v>
      </c>
      <c r="J113" s="772">
        <v>0</v>
      </c>
      <c r="K113" s="772">
        <v>0</v>
      </c>
      <c r="L113" s="772">
        <v>0</v>
      </c>
      <c r="M113" s="772">
        <v>190</v>
      </c>
      <c r="N113" s="380"/>
      <c r="O113" s="381"/>
    </row>
    <row r="114" spans="1:256" ht="17.100000000000001" customHeight="1" x14ac:dyDescent="0.2">
      <c r="A114" s="12"/>
      <c r="B114" s="1067"/>
      <c r="C114" s="1070"/>
      <c r="D114" s="1073"/>
      <c r="E114" s="1073"/>
      <c r="F114" s="1076"/>
      <c r="G114" s="1076"/>
      <c r="H114" s="382" t="s">
        <v>65</v>
      </c>
      <c r="I114" s="773"/>
      <c r="J114" s="774"/>
      <c r="K114" s="774"/>
      <c r="L114" s="774"/>
      <c r="M114" s="774"/>
      <c r="N114" s="383"/>
      <c r="O114" s="384"/>
    </row>
    <row r="115" spans="1:256" ht="17.100000000000001" customHeight="1" x14ac:dyDescent="0.2">
      <c r="A115" s="12"/>
      <c r="B115" s="1067"/>
      <c r="C115" s="1070"/>
      <c r="D115" s="1073"/>
      <c r="E115" s="1073"/>
      <c r="F115" s="1076"/>
      <c r="G115" s="1076"/>
      <c r="H115" s="382" t="s">
        <v>351</v>
      </c>
      <c r="I115" s="773"/>
      <c r="J115" s="774"/>
      <c r="K115" s="774"/>
      <c r="L115" s="785"/>
      <c r="M115" s="774"/>
      <c r="N115" s="397"/>
      <c r="O115" s="384"/>
    </row>
    <row r="116" spans="1:256" ht="17.100000000000001" customHeight="1" thickBot="1" x14ac:dyDescent="0.25">
      <c r="A116" s="12"/>
      <c r="B116" s="1067"/>
      <c r="C116" s="1070"/>
      <c r="D116" s="1073"/>
      <c r="E116" s="1073"/>
      <c r="F116" s="1076"/>
      <c r="G116" s="1076"/>
      <c r="H116" s="398" t="s">
        <v>23</v>
      </c>
      <c r="I116" s="786"/>
      <c r="J116" s="776"/>
      <c r="K116" s="776"/>
      <c r="L116" s="776"/>
      <c r="M116" s="776"/>
      <c r="N116" s="399"/>
      <c r="O116" s="387"/>
    </row>
    <row r="117" spans="1:256" s="134" customFormat="1" ht="16.5" customHeight="1" thickBot="1" x14ac:dyDescent="0.25">
      <c r="A117" s="12"/>
      <c r="B117" s="1068"/>
      <c r="C117" s="1071"/>
      <c r="D117" s="1074"/>
      <c r="E117" s="1074"/>
      <c r="F117" s="1077"/>
      <c r="G117" s="1077"/>
      <c r="H117" s="404" t="s">
        <v>244</v>
      </c>
      <c r="I117" s="780">
        <f>I113</f>
        <v>190</v>
      </c>
      <c r="J117" s="780">
        <f t="shared" ref="J117:M117" si="21">J113</f>
        <v>0</v>
      </c>
      <c r="K117" s="780">
        <f t="shared" si="21"/>
        <v>0</v>
      </c>
      <c r="L117" s="780">
        <f t="shared" si="21"/>
        <v>0</v>
      </c>
      <c r="M117" s="780">
        <f t="shared" si="21"/>
        <v>190</v>
      </c>
      <c r="N117" s="405"/>
      <c r="O117" s="406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7.25" customHeight="1" x14ac:dyDescent="0.2">
      <c r="A118" s="12"/>
      <c r="B118" s="1066">
        <v>21</v>
      </c>
      <c r="C118" s="1069" t="s">
        <v>997</v>
      </c>
      <c r="D118" s="1072">
        <v>2023</v>
      </c>
      <c r="E118" s="1072">
        <v>2023</v>
      </c>
      <c r="F118" s="1075">
        <v>285</v>
      </c>
      <c r="G118" s="1075">
        <v>0</v>
      </c>
      <c r="H118" s="379" t="s">
        <v>64</v>
      </c>
      <c r="I118" s="771">
        <v>285</v>
      </c>
      <c r="J118" s="772">
        <v>0</v>
      </c>
      <c r="K118" s="772">
        <v>0</v>
      </c>
      <c r="L118" s="772">
        <v>0</v>
      </c>
      <c r="M118" s="772">
        <v>285</v>
      </c>
      <c r="N118" s="380"/>
      <c r="O118" s="381"/>
    </row>
    <row r="119" spans="1:256" ht="17.100000000000001" customHeight="1" x14ac:dyDescent="0.2">
      <c r="A119" s="12"/>
      <c r="B119" s="1067"/>
      <c r="C119" s="1070"/>
      <c r="D119" s="1073"/>
      <c r="E119" s="1073"/>
      <c r="F119" s="1076"/>
      <c r="G119" s="1076"/>
      <c r="H119" s="382" t="s">
        <v>65</v>
      </c>
      <c r="I119" s="773"/>
      <c r="J119" s="774"/>
      <c r="K119" s="774"/>
      <c r="L119" s="774"/>
      <c r="M119" s="774"/>
      <c r="N119" s="383"/>
      <c r="O119" s="384"/>
    </row>
    <row r="120" spans="1:256" ht="17.100000000000001" customHeight="1" x14ac:dyDescent="0.2">
      <c r="A120" s="12"/>
      <c r="B120" s="1067"/>
      <c r="C120" s="1070"/>
      <c r="D120" s="1073"/>
      <c r="E120" s="1073"/>
      <c r="F120" s="1076"/>
      <c r="G120" s="1076"/>
      <c r="H120" s="382" t="s">
        <v>351</v>
      </c>
      <c r="I120" s="773"/>
      <c r="J120" s="774"/>
      <c r="K120" s="774"/>
      <c r="L120" s="785"/>
      <c r="M120" s="774"/>
      <c r="N120" s="397"/>
      <c r="O120" s="384"/>
    </row>
    <row r="121" spans="1:256" ht="17.100000000000001" customHeight="1" thickBot="1" x14ac:dyDescent="0.25">
      <c r="A121" s="12"/>
      <c r="B121" s="1067"/>
      <c r="C121" s="1070"/>
      <c r="D121" s="1073"/>
      <c r="E121" s="1073"/>
      <c r="F121" s="1076"/>
      <c r="G121" s="1076"/>
      <c r="H121" s="398" t="s">
        <v>23</v>
      </c>
      <c r="I121" s="786"/>
      <c r="J121" s="776"/>
      <c r="K121" s="776"/>
      <c r="L121" s="776"/>
      <c r="M121" s="776"/>
      <c r="N121" s="399"/>
      <c r="O121" s="387"/>
    </row>
    <row r="122" spans="1:256" s="134" customFormat="1" ht="16.5" customHeight="1" thickBot="1" x14ac:dyDescent="0.25">
      <c r="A122" s="12"/>
      <c r="B122" s="1068"/>
      <c r="C122" s="1071"/>
      <c r="D122" s="1074"/>
      <c r="E122" s="1074"/>
      <c r="F122" s="1077"/>
      <c r="G122" s="1077"/>
      <c r="H122" s="404" t="s">
        <v>244</v>
      </c>
      <c r="I122" s="780">
        <f>I118</f>
        <v>285</v>
      </c>
      <c r="J122" s="780">
        <f t="shared" ref="J122:M122" si="22">J118</f>
        <v>0</v>
      </c>
      <c r="K122" s="780">
        <f t="shared" si="22"/>
        <v>0</v>
      </c>
      <c r="L122" s="780">
        <f t="shared" si="22"/>
        <v>0</v>
      </c>
      <c r="M122" s="780">
        <f t="shared" si="22"/>
        <v>285</v>
      </c>
      <c r="N122" s="405"/>
      <c r="O122" s="406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7.25" customHeight="1" x14ac:dyDescent="0.2">
      <c r="A123" s="12"/>
      <c r="B123" s="1066">
        <v>22</v>
      </c>
      <c r="C123" s="1069" t="s">
        <v>998</v>
      </c>
      <c r="D123" s="1072">
        <v>2023</v>
      </c>
      <c r="E123" s="1072">
        <v>2023</v>
      </c>
      <c r="F123" s="1075">
        <v>88</v>
      </c>
      <c r="G123" s="1075">
        <v>0</v>
      </c>
      <c r="H123" s="379" t="s">
        <v>64</v>
      </c>
      <c r="I123" s="771">
        <v>88</v>
      </c>
      <c r="J123" s="772">
        <v>0</v>
      </c>
      <c r="K123" s="772">
        <v>0</v>
      </c>
      <c r="L123" s="772">
        <v>0</v>
      </c>
      <c r="M123" s="772">
        <v>88</v>
      </c>
      <c r="N123" s="380"/>
      <c r="O123" s="381"/>
    </row>
    <row r="124" spans="1:256" ht="17.100000000000001" customHeight="1" x14ac:dyDescent="0.2">
      <c r="A124" s="12"/>
      <c r="B124" s="1067"/>
      <c r="C124" s="1070"/>
      <c r="D124" s="1073"/>
      <c r="E124" s="1073"/>
      <c r="F124" s="1076"/>
      <c r="G124" s="1076"/>
      <c r="H124" s="382" t="s">
        <v>65</v>
      </c>
      <c r="I124" s="773"/>
      <c r="J124" s="774"/>
      <c r="K124" s="774"/>
      <c r="L124" s="774"/>
      <c r="M124" s="774"/>
      <c r="N124" s="383"/>
      <c r="O124" s="384"/>
    </row>
    <row r="125" spans="1:256" ht="17.100000000000001" customHeight="1" x14ac:dyDescent="0.2">
      <c r="A125" s="12"/>
      <c r="B125" s="1067"/>
      <c r="C125" s="1070"/>
      <c r="D125" s="1073"/>
      <c r="E125" s="1073"/>
      <c r="F125" s="1076"/>
      <c r="G125" s="1076"/>
      <c r="H125" s="382" t="s">
        <v>351</v>
      </c>
      <c r="I125" s="773"/>
      <c r="J125" s="774"/>
      <c r="K125" s="774"/>
      <c r="L125" s="785"/>
      <c r="M125" s="774"/>
      <c r="N125" s="397"/>
      <c r="O125" s="384"/>
    </row>
    <row r="126" spans="1:256" ht="17.100000000000001" customHeight="1" thickBot="1" x14ac:dyDescent="0.25">
      <c r="A126" s="12"/>
      <c r="B126" s="1067"/>
      <c r="C126" s="1070"/>
      <c r="D126" s="1073"/>
      <c r="E126" s="1073"/>
      <c r="F126" s="1076"/>
      <c r="G126" s="1076"/>
      <c r="H126" s="398" t="s">
        <v>23</v>
      </c>
      <c r="I126" s="786"/>
      <c r="J126" s="776"/>
      <c r="K126" s="776"/>
      <c r="L126" s="776"/>
      <c r="M126" s="776"/>
      <c r="N126" s="399"/>
      <c r="O126" s="387"/>
    </row>
    <row r="127" spans="1:256" s="134" customFormat="1" ht="16.5" customHeight="1" thickBot="1" x14ac:dyDescent="0.25">
      <c r="A127" s="12"/>
      <c r="B127" s="1068"/>
      <c r="C127" s="1071"/>
      <c r="D127" s="1074"/>
      <c r="E127" s="1074"/>
      <c r="F127" s="1077"/>
      <c r="G127" s="1077"/>
      <c r="H127" s="404" t="s">
        <v>244</v>
      </c>
      <c r="I127" s="780">
        <f>I123</f>
        <v>88</v>
      </c>
      <c r="J127" s="780">
        <f t="shared" ref="J127:M127" si="23">J123</f>
        <v>0</v>
      </c>
      <c r="K127" s="780">
        <f t="shared" si="23"/>
        <v>0</v>
      </c>
      <c r="L127" s="780">
        <f t="shared" si="23"/>
        <v>0</v>
      </c>
      <c r="M127" s="780">
        <f t="shared" si="23"/>
        <v>88</v>
      </c>
      <c r="N127" s="405"/>
      <c r="O127" s="406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7.25" customHeight="1" x14ac:dyDescent="0.2">
      <c r="A128" s="12"/>
      <c r="B128" s="1066">
        <v>23</v>
      </c>
      <c r="C128" s="1069" t="s">
        <v>999</v>
      </c>
      <c r="D128" s="1072">
        <v>2023</v>
      </c>
      <c r="E128" s="1072">
        <v>2023</v>
      </c>
      <c r="F128" s="1075">
        <v>400</v>
      </c>
      <c r="G128" s="1075">
        <v>0</v>
      </c>
      <c r="H128" s="379" t="s">
        <v>64</v>
      </c>
      <c r="I128" s="771">
        <v>400</v>
      </c>
      <c r="J128" s="772">
        <v>0</v>
      </c>
      <c r="K128" s="772">
        <v>0</v>
      </c>
      <c r="L128" s="772">
        <v>0</v>
      </c>
      <c r="M128" s="772">
        <v>400</v>
      </c>
      <c r="N128" s="380"/>
      <c r="O128" s="381"/>
    </row>
    <row r="129" spans="1:256" ht="17.100000000000001" customHeight="1" x14ac:dyDescent="0.2">
      <c r="A129" s="12"/>
      <c r="B129" s="1067"/>
      <c r="C129" s="1070"/>
      <c r="D129" s="1073"/>
      <c r="E129" s="1073"/>
      <c r="F129" s="1076"/>
      <c r="G129" s="1076"/>
      <c r="H129" s="382" t="s">
        <v>65</v>
      </c>
      <c r="I129" s="773"/>
      <c r="J129" s="774"/>
      <c r="K129" s="774"/>
      <c r="L129" s="774"/>
      <c r="M129" s="774"/>
      <c r="N129" s="383"/>
      <c r="O129" s="384"/>
    </row>
    <row r="130" spans="1:256" ht="17.100000000000001" customHeight="1" x14ac:dyDescent="0.2">
      <c r="A130" s="12"/>
      <c r="B130" s="1067"/>
      <c r="C130" s="1070"/>
      <c r="D130" s="1073"/>
      <c r="E130" s="1073"/>
      <c r="F130" s="1076"/>
      <c r="G130" s="1076"/>
      <c r="H130" s="382" t="s">
        <v>351</v>
      </c>
      <c r="I130" s="773"/>
      <c r="J130" s="774"/>
      <c r="K130" s="774"/>
      <c r="L130" s="785"/>
      <c r="M130" s="774"/>
      <c r="N130" s="397"/>
      <c r="O130" s="384"/>
    </row>
    <row r="131" spans="1:256" ht="17.100000000000001" customHeight="1" thickBot="1" x14ac:dyDescent="0.25">
      <c r="A131" s="12"/>
      <c r="B131" s="1067"/>
      <c r="C131" s="1070"/>
      <c r="D131" s="1073"/>
      <c r="E131" s="1073"/>
      <c r="F131" s="1076"/>
      <c r="G131" s="1076"/>
      <c r="H131" s="398" t="s">
        <v>23</v>
      </c>
      <c r="I131" s="786"/>
      <c r="J131" s="776"/>
      <c r="K131" s="776"/>
      <c r="L131" s="776"/>
      <c r="M131" s="776"/>
      <c r="N131" s="399"/>
      <c r="O131" s="387"/>
    </row>
    <row r="132" spans="1:256" s="134" customFormat="1" ht="16.5" customHeight="1" thickBot="1" x14ac:dyDescent="0.25">
      <c r="A132" s="12"/>
      <c r="B132" s="1068"/>
      <c r="C132" s="1071"/>
      <c r="D132" s="1074"/>
      <c r="E132" s="1074"/>
      <c r="F132" s="1077"/>
      <c r="G132" s="1077"/>
      <c r="H132" s="404" t="s">
        <v>244</v>
      </c>
      <c r="I132" s="780">
        <f>I128</f>
        <v>400</v>
      </c>
      <c r="J132" s="780">
        <f t="shared" ref="J132:M132" si="24">J128</f>
        <v>0</v>
      </c>
      <c r="K132" s="780">
        <f t="shared" si="24"/>
        <v>0</v>
      </c>
      <c r="L132" s="780">
        <f t="shared" si="24"/>
        <v>0</v>
      </c>
      <c r="M132" s="780">
        <f t="shared" si="24"/>
        <v>400</v>
      </c>
      <c r="N132" s="405"/>
      <c r="O132" s="406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7.25" customHeight="1" x14ac:dyDescent="0.2">
      <c r="A133" s="12"/>
      <c r="B133" s="1066">
        <v>24</v>
      </c>
      <c r="C133" s="1069" t="s">
        <v>1000</v>
      </c>
      <c r="D133" s="1072">
        <v>2023</v>
      </c>
      <c r="E133" s="1072">
        <v>2023</v>
      </c>
      <c r="F133" s="1075">
        <v>3000</v>
      </c>
      <c r="G133" s="1075">
        <v>0</v>
      </c>
      <c r="H133" s="379" t="s">
        <v>64</v>
      </c>
      <c r="I133" s="771">
        <v>3000</v>
      </c>
      <c r="J133" s="772">
        <v>0</v>
      </c>
      <c r="K133" s="772">
        <v>0</v>
      </c>
      <c r="L133" s="772">
        <v>0</v>
      </c>
      <c r="M133" s="772">
        <v>3000</v>
      </c>
      <c r="N133" s="380"/>
      <c r="O133" s="381"/>
    </row>
    <row r="134" spans="1:256" ht="17.100000000000001" customHeight="1" x14ac:dyDescent="0.2">
      <c r="A134" s="12"/>
      <c r="B134" s="1067"/>
      <c r="C134" s="1070"/>
      <c r="D134" s="1073"/>
      <c r="E134" s="1073"/>
      <c r="F134" s="1076"/>
      <c r="G134" s="1076"/>
      <c r="H134" s="382" t="s">
        <v>65</v>
      </c>
      <c r="I134" s="773"/>
      <c r="J134" s="774"/>
      <c r="K134" s="774"/>
      <c r="L134" s="774"/>
      <c r="M134" s="774"/>
      <c r="N134" s="383"/>
      <c r="O134" s="384"/>
    </row>
    <row r="135" spans="1:256" ht="17.100000000000001" customHeight="1" x14ac:dyDescent="0.2">
      <c r="A135" s="12"/>
      <c r="B135" s="1067"/>
      <c r="C135" s="1070"/>
      <c r="D135" s="1073"/>
      <c r="E135" s="1073"/>
      <c r="F135" s="1076"/>
      <c r="G135" s="1076"/>
      <c r="H135" s="382" t="s">
        <v>351</v>
      </c>
      <c r="I135" s="773"/>
      <c r="J135" s="774"/>
      <c r="K135" s="774"/>
      <c r="L135" s="785"/>
      <c r="M135" s="774"/>
      <c r="N135" s="397"/>
      <c r="O135" s="384"/>
    </row>
    <row r="136" spans="1:256" ht="17.100000000000001" customHeight="1" thickBot="1" x14ac:dyDescent="0.25">
      <c r="A136" s="12"/>
      <c r="B136" s="1067"/>
      <c r="C136" s="1070"/>
      <c r="D136" s="1073"/>
      <c r="E136" s="1073"/>
      <c r="F136" s="1076"/>
      <c r="G136" s="1076"/>
      <c r="H136" s="398" t="s">
        <v>23</v>
      </c>
      <c r="I136" s="786"/>
      <c r="J136" s="776"/>
      <c r="K136" s="776"/>
      <c r="L136" s="776"/>
      <c r="M136" s="776"/>
      <c r="N136" s="399"/>
      <c r="O136" s="387"/>
    </row>
    <row r="137" spans="1:256" s="134" customFormat="1" ht="16.5" customHeight="1" thickBot="1" x14ac:dyDescent="0.25">
      <c r="A137" s="12"/>
      <c r="B137" s="1068"/>
      <c r="C137" s="1071"/>
      <c r="D137" s="1074"/>
      <c r="E137" s="1074"/>
      <c r="F137" s="1077"/>
      <c r="G137" s="1077"/>
      <c r="H137" s="404" t="s">
        <v>244</v>
      </c>
      <c r="I137" s="780">
        <f>I133</f>
        <v>3000</v>
      </c>
      <c r="J137" s="780">
        <f t="shared" ref="J137:M137" si="25">J133</f>
        <v>0</v>
      </c>
      <c r="K137" s="780">
        <f t="shared" si="25"/>
        <v>0</v>
      </c>
      <c r="L137" s="780">
        <f t="shared" si="25"/>
        <v>0</v>
      </c>
      <c r="M137" s="780">
        <f t="shared" si="25"/>
        <v>3000</v>
      </c>
      <c r="N137" s="405"/>
      <c r="O137" s="406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7.100000000000001" customHeight="1" x14ac:dyDescent="0.2">
      <c r="A138" s="12"/>
      <c r="B138" s="1066">
        <v>25</v>
      </c>
      <c r="C138" s="1078" t="s">
        <v>917</v>
      </c>
      <c r="D138" s="1072">
        <v>2017</v>
      </c>
      <c r="E138" s="1072">
        <v>2023</v>
      </c>
      <c r="F138" s="1075">
        <v>534</v>
      </c>
      <c r="G138" s="1090">
        <v>334</v>
      </c>
      <c r="H138" s="758" t="s">
        <v>64</v>
      </c>
      <c r="I138" s="794">
        <v>200</v>
      </c>
      <c r="J138" s="779">
        <v>0</v>
      </c>
      <c r="K138" s="779">
        <v>0</v>
      </c>
      <c r="L138" s="779">
        <v>200</v>
      </c>
      <c r="M138" s="779">
        <v>200</v>
      </c>
      <c r="N138" s="391"/>
      <c r="O138" s="392"/>
    </row>
    <row r="139" spans="1:256" ht="17.100000000000001" customHeight="1" x14ac:dyDescent="0.2">
      <c r="A139" s="12"/>
      <c r="B139" s="1067"/>
      <c r="C139" s="1079"/>
      <c r="D139" s="1073"/>
      <c r="E139" s="1073"/>
      <c r="F139" s="1076"/>
      <c r="G139" s="1091"/>
      <c r="H139" s="759" t="s">
        <v>65</v>
      </c>
      <c r="I139" s="795"/>
      <c r="J139" s="774"/>
      <c r="K139" s="774"/>
      <c r="L139" s="774"/>
      <c r="M139" s="774"/>
      <c r="N139" s="383"/>
      <c r="O139" s="384"/>
    </row>
    <row r="140" spans="1:256" ht="17.100000000000001" customHeight="1" x14ac:dyDescent="0.2">
      <c r="A140" s="12"/>
      <c r="B140" s="1067"/>
      <c r="C140" s="1079"/>
      <c r="D140" s="1073"/>
      <c r="E140" s="1073"/>
      <c r="F140" s="1076"/>
      <c r="G140" s="1091"/>
      <c r="H140" s="759" t="s">
        <v>351</v>
      </c>
      <c r="I140" s="795"/>
      <c r="J140" s="774"/>
      <c r="K140" s="774"/>
      <c r="L140" s="785"/>
      <c r="M140" s="774"/>
      <c r="N140" s="397"/>
      <c r="O140" s="384"/>
    </row>
    <row r="141" spans="1:256" ht="17.100000000000001" customHeight="1" thickBot="1" x14ac:dyDescent="0.25">
      <c r="A141" s="12"/>
      <c r="B141" s="1067"/>
      <c r="C141" s="1079"/>
      <c r="D141" s="1073"/>
      <c r="E141" s="1073"/>
      <c r="F141" s="1076"/>
      <c r="G141" s="1091"/>
      <c r="H141" s="760" t="s">
        <v>23</v>
      </c>
      <c r="I141" s="796"/>
      <c r="J141" s="776"/>
      <c r="K141" s="776"/>
      <c r="L141" s="776"/>
      <c r="M141" s="776"/>
      <c r="N141" s="399"/>
      <c r="O141" s="387"/>
    </row>
    <row r="142" spans="1:256" s="134" customFormat="1" ht="16.5" customHeight="1" thickBot="1" x14ac:dyDescent="0.25">
      <c r="A142" s="12"/>
      <c r="B142" s="1068"/>
      <c r="C142" s="1080"/>
      <c r="D142" s="1074"/>
      <c r="E142" s="1074"/>
      <c r="F142" s="1077"/>
      <c r="G142" s="1077"/>
      <c r="H142" s="404" t="s">
        <v>244</v>
      </c>
      <c r="I142" s="780">
        <f>I138</f>
        <v>200</v>
      </c>
      <c r="J142" s="780">
        <f t="shared" ref="J142:M142" si="26">J138</f>
        <v>0</v>
      </c>
      <c r="K142" s="780">
        <f t="shared" si="26"/>
        <v>0</v>
      </c>
      <c r="L142" s="780">
        <f t="shared" si="26"/>
        <v>200</v>
      </c>
      <c r="M142" s="780">
        <f t="shared" si="26"/>
        <v>200</v>
      </c>
      <c r="N142" s="405"/>
      <c r="O142" s="406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17.100000000000001" customHeight="1" x14ac:dyDescent="0.2">
      <c r="A143" s="12"/>
      <c r="B143" s="1066">
        <v>26</v>
      </c>
      <c r="C143" s="1078" t="s">
        <v>918</v>
      </c>
      <c r="D143" s="1072">
        <v>2020</v>
      </c>
      <c r="E143" s="1072">
        <v>2023</v>
      </c>
      <c r="F143" s="1075">
        <v>1906</v>
      </c>
      <c r="G143" s="1075">
        <v>126</v>
      </c>
      <c r="H143" s="379" t="s">
        <v>64</v>
      </c>
      <c r="I143" s="771">
        <v>1780</v>
      </c>
      <c r="J143" s="772">
        <v>0</v>
      </c>
      <c r="K143" s="772">
        <v>400</v>
      </c>
      <c r="L143" s="772">
        <v>1000</v>
      </c>
      <c r="M143" s="772">
        <v>1780</v>
      </c>
      <c r="N143" s="380"/>
      <c r="O143" s="381"/>
    </row>
    <row r="144" spans="1:256" ht="17.100000000000001" customHeight="1" x14ac:dyDescent="0.2">
      <c r="A144" s="12"/>
      <c r="B144" s="1067"/>
      <c r="C144" s="1079"/>
      <c r="D144" s="1073"/>
      <c r="E144" s="1073"/>
      <c r="F144" s="1076"/>
      <c r="G144" s="1076"/>
      <c r="H144" s="382" t="s">
        <v>65</v>
      </c>
      <c r="I144" s="773"/>
      <c r="J144" s="774"/>
      <c r="K144" s="774"/>
      <c r="L144" s="774"/>
      <c r="M144" s="774"/>
      <c r="N144" s="383"/>
      <c r="O144" s="384"/>
    </row>
    <row r="145" spans="1:256" ht="17.100000000000001" customHeight="1" x14ac:dyDescent="0.2">
      <c r="A145" s="12"/>
      <c r="B145" s="1067"/>
      <c r="C145" s="1079"/>
      <c r="D145" s="1073"/>
      <c r="E145" s="1073"/>
      <c r="F145" s="1076"/>
      <c r="G145" s="1076"/>
      <c r="H145" s="382" t="s">
        <v>351</v>
      </c>
      <c r="I145" s="773"/>
      <c r="J145" s="774"/>
      <c r="K145" s="774"/>
      <c r="L145" s="785"/>
      <c r="M145" s="774"/>
      <c r="N145" s="397"/>
      <c r="O145" s="384"/>
    </row>
    <row r="146" spans="1:256" ht="17.100000000000001" customHeight="1" thickBot="1" x14ac:dyDescent="0.25">
      <c r="A146" s="12"/>
      <c r="B146" s="1067"/>
      <c r="C146" s="1079"/>
      <c r="D146" s="1073"/>
      <c r="E146" s="1073"/>
      <c r="F146" s="1076"/>
      <c r="G146" s="1076"/>
      <c r="H146" s="398" t="s">
        <v>23</v>
      </c>
      <c r="I146" s="786"/>
      <c r="J146" s="776"/>
      <c r="K146" s="776"/>
      <c r="L146" s="776"/>
      <c r="M146" s="776"/>
      <c r="N146" s="399"/>
      <c r="O146" s="387"/>
    </row>
    <row r="147" spans="1:256" s="134" customFormat="1" ht="25.5" customHeight="1" thickBot="1" x14ac:dyDescent="0.25">
      <c r="A147" s="12"/>
      <c r="B147" s="1068"/>
      <c r="C147" s="1080"/>
      <c r="D147" s="1074"/>
      <c r="E147" s="1074"/>
      <c r="F147" s="1077"/>
      <c r="G147" s="1077"/>
      <c r="H147" s="404" t="s">
        <v>244</v>
      </c>
      <c r="I147" s="780">
        <f>I143</f>
        <v>1780</v>
      </c>
      <c r="J147" s="780">
        <f t="shared" ref="J147:M147" si="27">J143</f>
        <v>0</v>
      </c>
      <c r="K147" s="780">
        <f t="shared" si="27"/>
        <v>400</v>
      </c>
      <c r="L147" s="780">
        <f t="shared" si="27"/>
        <v>1000</v>
      </c>
      <c r="M147" s="780">
        <f t="shared" si="27"/>
        <v>1780</v>
      </c>
      <c r="N147" s="405"/>
      <c r="O147" s="406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ht="17.100000000000001" customHeight="1" x14ac:dyDescent="0.2">
      <c r="A148" s="12"/>
      <c r="B148" s="1066">
        <v>27</v>
      </c>
      <c r="C148" s="1069" t="s">
        <v>914</v>
      </c>
      <c r="D148" s="1072">
        <v>2019</v>
      </c>
      <c r="E148" s="1072">
        <v>2023</v>
      </c>
      <c r="F148" s="1075">
        <v>1203</v>
      </c>
      <c r="G148" s="1075">
        <v>213</v>
      </c>
      <c r="H148" s="379" t="s">
        <v>64</v>
      </c>
      <c r="I148" s="771">
        <v>990</v>
      </c>
      <c r="J148" s="772">
        <v>600</v>
      </c>
      <c r="K148" s="772">
        <v>800</v>
      </c>
      <c r="L148" s="772">
        <v>990</v>
      </c>
      <c r="M148" s="772">
        <v>990</v>
      </c>
      <c r="N148" s="380"/>
      <c r="O148" s="381"/>
    </row>
    <row r="149" spans="1:256" ht="17.100000000000001" customHeight="1" x14ac:dyDescent="0.2">
      <c r="A149" s="12"/>
      <c r="B149" s="1067"/>
      <c r="C149" s="1070"/>
      <c r="D149" s="1073"/>
      <c r="E149" s="1073"/>
      <c r="F149" s="1076"/>
      <c r="G149" s="1076"/>
      <c r="H149" s="382" t="s">
        <v>65</v>
      </c>
      <c r="I149" s="773"/>
      <c r="J149" s="774"/>
      <c r="K149" s="774"/>
      <c r="L149" s="774"/>
      <c r="M149" s="774"/>
      <c r="N149" s="383"/>
      <c r="O149" s="384"/>
    </row>
    <row r="150" spans="1:256" ht="17.100000000000001" customHeight="1" x14ac:dyDescent="0.2">
      <c r="A150" s="12"/>
      <c r="B150" s="1067"/>
      <c r="C150" s="1070"/>
      <c r="D150" s="1073"/>
      <c r="E150" s="1073"/>
      <c r="F150" s="1076"/>
      <c r="G150" s="1076"/>
      <c r="H150" s="382" t="s">
        <v>351</v>
      </c>
      <c r="I150" s="773"/>
      <c r="J150" s="774"/>
      <c r="K150" s="774"/>
      <c r="L150" s="785"/>
      <c r="M150" s="774"/>
      <c r="N150" s="397"/>
      <c r="O150" s="384"/>
    </row>
    <row r="151" spans="1:256" ht="17.100000000000001" customHeight="1" thickBot="1" x14ac:dyDescent="0.25">
      <c r="A151" s="12"/>
      <c r="B151" s="1067"/>
      <c r="C151" s="1070"/>
      <c r="D151" s="1073"/>
      <c r="E151" s="1073"/>
      <c r="F151" s="1076"/>
      <c r="G151" s="1076"/>
      <c r="H151" s="398" t="s">
        <v>23</v>
      </c>
      <c r="I151" s="786"/>
      <c r="J151" s="776"/>
      <c r="K151" s="776"/>
      <c r="L151" s="776"/>
      <c r="M151" s="776"/>
      <c r="N151" s="399"/>
      <c r="O151" s="387"/>
    </row>
    <row r="152" spans="1:256" s="134" customFormat="1" ht="16.5" customHeight="1" thickBot="1" x14ac:dyDescent="0.25">
      <c r="A152" s="12"/>
      <c r="B152" s="1068"/>
      <c r="C152" s="1071"/>
      <c r="D152" s="1074"/>
      <c r="E152" s="1074"/>
      <c r="F152" s="1077"/>
      <c r="G152" s="1077"/>
      <c r="H152" s="404" t="s">
        <v>244</v>
      </c>
      <c r="I152" s="780">
        <f>I148</f>
        <v>990</v>
      </c>
      <c r="J152" s="780">
        <f t="shared" ref="J152:M152" si="28">J148</f>
        <v>600</v>
      </c>
      <c r="K152" s="780">
        <f t="shared" si="28"/>
        <v>800</v>
      </c>
      <c r="L152" s="780">
        <f t="shared" si="28"/>
        <v>990</v>
      </c>
      <c r="M152" s="780">
        <f t="shared" si="28"/>
        <v>990</v>
      </c>
      <c r="N152" s="405"/>
      <c r="O152" s="406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17.100000000000001" customHeight="1" x14ac:dyDescent="0.2">
      <c r="A153" s="12"/>
      <c r="B153" s="1066">
        <v>28</v>
      </c>
      <c r="C153" s="1069" t="s">
        <v>991</v>
      </c>
      <c r="D153" s="1072">
        <v>2023</v>
      </c>
      <c r="E153" s="1072">
        <v>2023</v>
      </c>
      <c r="F153" s="1075">
        <v>400</v>
      </c>
      <c r="G153" s="1075">
        <v>0</v>
      </c>
      <c r="H153" s="379" t="s">
        <v>64</v>
      </c>
      <c r="I153" s="771">
        <v>400</v>
      </c>
      <c r="J153" s="772">
        <v>0</v>
      </c>
      <c r="K153" s="772">
        <v>400</v>
      </c>
      <c r="L153" s="772">
        <v>400</v>
      </c>
      <c r="M153" s="772">
        <v>400</v>
      </c>
      <c r="N153" s="380"/>
      <c r="O153" s="381"/>
    </row>
    <row r="154" spans="1:256" ht="17.100000000000001" customHeight="1" x14ac:dyDescent="0.2">
      <c r="A154" s="12"/>
      <c r="B154" s="1067"/>
      <c r="C154" s="1070"/>
      <c r="D154" s="1073"/>
      <c r="E154" s="1073"/>
      <c r="F154" s="1076"/>
      <c r="G154" s="1076"/>
      <c r="H154" s="382" t="s">
        <v>65</v>
      </c>
      <c r="I154" s="773"/>
      <c r="J154" s="774"/>
      <c r="K154" s="774"/>
      <c r="L154" s="774"/>
      <c r="M154" s="774"/>
      <c r="N154" s="383"/>
      <c r="O154" s="384"/>
    </row>
    <row r="155" spans="1:256" ht="17.100000000000001" customHeight="1" x14ac:dyDescent="0.2">
      <c r="A155" s="12"/>
      <c r="B155" s="1067"/>
      <c r="C155" s="1070"/>
      <c r="D155" s="1073"/>
      <c r="E155" s="1073"/>
      <c r="F155" s="1076"/>
      <c r="G155" s="1076"/>
      <c r="H155" s="382" t="s">
        <v>351</v>
      </c>
      <c r="I155" s="773"/>
      <c r="J155" s="774"/>
      <c r="K155" s="774"/>
      <c r="L155" s="785"/>
      <c r="M155" s="774"/>
      <c r="N155" s="397"/>
      <c r="O155" s="384"/>
    </row>
    <row r="156" spans="1:256" ht="17.100000000000001" customHeight="1" thickBot="1" x14ac:dyDescent="0.25">
      <c r="A156" s="12"/>
      <c r="B156" s="1067"/>
      <c r="C156" s="1070"/>
      <c r="D156" s="1073"/>
      <c r="E156" s="1073"/>
      <c r="F156" s="1076"/>
      <c r="G156" s="1076"/>
      <c r="H156" s="398" t="s">
        <v>23</v>
      </c>
      <c r="I156" s="786"/>
      <c r="J156" s="776"/>
      <c r="K156" s="776"/>
      <c r="L156" s="776"/>
      <c r="M156" s="776"/>
      <c r="N156" s="399"/>
      <c r="O156" s="387"/>
    </row>
    <row r="157" spans="1:256" s="134" customFormat="1" ht="14.25" customHeight="1" thickBot="1" x14ac:dyDescent="0.25">
      <c r="A157" s="12"/>
      <c r="B157" s="1068"/>
      <c r="C157" s="1071"/>
      <c r="D157" s="1074"/>
      <c r="E157" s="1074"/>
      <c r="F157" s="1077"/>
      <c r="G157" s="1077"/>
      <c r="H157" s="404" t="s">
        <v>244</v>
      </c>
      <c r="I157" s="780">
        <f>I153</f>
        <v>400</v>
      </c>
      <c r="J157" s="780">
        <f t="shared" ref="J157:M157" si="29">J153</f>
        <v>0</v>
      </c>
      <c r="K157" s="780">
        <f t="shared" si="29"/>
        <v>400</v>
      </c>
      <c r="L157" s="780">
        <f t="shared" si="29"/>
        <v>400</v>
      </c>
      <c r="M157" s="780">
        <f t="shared" si="29"/>
        <v>400</v>
      </c>
      <c r="N157" s="405"/>
      <c r="O157" s="40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17.25" customHeight="1" x14ac:dyDescent="0.2">
      <c r="A158" s="12"/>
      <c r="B158" s="1066">
        <v>29</v>
      </c>
      <c r="C158" s="1069" t="s">
        <v>992</v>
      </c>
      <c r="D158" s="1072">
        <v>2023</v>
      </c>
      <c r="E158" s="1072">
        <v>2023</v>
      </c>
      <c r="F158" s="1075">
        <v>600</v>
      </c>
      <c r="G158" s="1075">
        <v>0</v>
      </c>
      <c r="H158" s="379" t="s">
        <v>64</v>
      </c>
      <c r="I158" s="771">
        <v>600</v>
      </c>
      <c r="J158" s="772">
        <v>0</v>
      </c>
      <c r="K158" s="772">
        <v>0</v>
      </c>
      <c r="L158" s="772">
        <v>600</v>
      </c>
      <c r="M158" s="772">
        <v>600</v>
      </c>
      <c r="N158" s="380"/>
      <c r="O158" s="381"/>
    </row>
    <row r="159" spans="1:256" ht="17.100000000000001" customHeight="1" x14ac:dyDescent="0.2">
      <c r="A159" s="12"/>
      <c r="B159" s="1067"/>
      <c r="C159" s="1070"/>
      <c r="D159" s="1073"/>
      <c r="E159" s="1073"/>
      <c r="F159" s="1076"/>
      <c r="G159" s="1076"/>
      <c r="H159" s="382" t="s">
        <v>65</v>
      </c>
      <c r="I159" s="773"/>
      <c r="J159" s="774"/>
      <c r="K159" s="774"/>
      <c r="L159" s="774"/>
      <c r="M159" s="774"/>
      <c r="N159" s="383"/>
      <c r="O159" s="384"/>
    </row>
    <row r="160" spans="1:256" ht="17.100000000000001" customHeight="1" x14ac:dyDescent="0.2">
      <c r="A160" s="12"/>
      <c r="B160" s="1067"/>
      <c r="C160" s="1070"/>
      <c r="D160" s="1073"/>
      <c r="E160" s="1073"/>
      <c r="F160" s="1076"/>
      <c r="G160" s="1076"/>
      <c r="H160" s="382" t="s">
        <v>351</v>
      </c>
      <c r="I160" s="773"/>
      <c r="J160" s="774"/>
      <c r="K160" s="774"/>
      <c r="L160" s="785"/>
      <c r="M160" s="774"/>
      <c r="N160" s="397"/>
      <c r="O160" s="384"/>
    </row>
    <row r="161" spans="1:256" ht="17.100000000000001" customHeight="1" thickBot="1" x14ac:dyDescent="0.25">
      <c r="A161" s="12"/>
      <c r="B161" s="1067"/>
      <c r="C161" s="1070"/>
      <c r="D161" s="1073"/>
      <c r="E161" s="1073"/>
      <c r="F161" s="1076"/>
      <c r="G161" s="1076"/>
      <c r="H161" s="398" t="s">
        <v>23</v>
      </c>
      <c r="I161" s="786"/>
      <c r="J161" s="776"/>
      <c r="K161" s="776"/>
      <c r="L161" s="776"/>
      <c r="M161" s="776"/>
      <c r="N161" s="399"/>
      <c r="O161" s="387"/>
    </row>
    <row r="162" spans="1:256" s="134" customFormat="1" ht="16.5" customHeight="1" thickBot="1" x14ac:dyDescent="0.25">
      <c r="A162" s="12"/>
      <c r="B162" s="1068"/>
      <c r="C162" s="1071"/>
      <c r="D162" s="1074"/>
      <c r="E162" s="1074"/>
      <c r="F162" s="1077"/>
      <c r="G162" s="1077"/>
      <c r="H162" s="404" t="s">
        <v>244</v>
      </c>
      <c r="I162" s="780">
        <f>I158</f>
        <v>600</v>
      </c>
      <c r="J162" s="780">
        <f t="shared" ref="J162:M162" si="30">J158</f>
        <v>0</v>
      </c>
      <c r="K162" s="780">
        <f t="shared" si="30"/>
        <v>0</v>
      </c>
      <c r="L162" s="780">
        <f t="shared" si="30"/>
        <v>600</v>
      </c>
      <c r="M162" s="780">
        <f t="shared" si="30"/>
        <v>600</v>
      </c>
      <c r="N162" s="405"/>
      <c r="O162" s="406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596" customFormat="1" ht="27" customHeight="1" thickBot="1" x14ac:dyDescent="0.35">
      <c r="A163" s="592"/>
      <c r="B163" s="1087" t="s">
        <v>383</v>
      </c>
      <c r="C163" s="1088"/>
      <c r="D163" s="1088"/>
      <c r="E163" s="1089"/>
      <c r="F163" s="593">
        <f>F8+F13+F18+F23+F28+F33+F38+F43+F53+F58+F73+F63+F78+F83+F88+F93+F98+F103+F108+F113+F118+F128+F123+F133+F138+F143+F148+F153+F158</f>
        <v>57712</v>
      </c>
      <c r="G163" s="593">
        <f>G8+G13+G18+G23+G28+G33+G38+G43+G53+G58+G73+G63+G78+G83+G88+G93+G98+G103+G108+G113+G118+G128+G123+G133+G138+G143+G148+G153+G158</f>
        <v>18364</v>
      </c>
      <c r="H163" s="593"/>
      <c r="I163" s="593">
        <f>I12+I17+I22+I27+I32+I37+I42+I47+I52+I57+I62+I67+I72+I77+I82+I87+I92+I97+I102+I107+I112+I117+I122+I127+I132+I137+I142+I147+I152+I157+I162</f>
        <v>39348</v>
      </c>
      <c r="J163" s="593">
        <f t="shared" ref="J163:M163" si="31">J12+J17+J22+J27+J32+J37+J42+J47+J52+J57+J62+J67+J72+J77+J82+J87+J92+J97+J102+J107+J112+J117+J122+J127+J132+J137+J142+J147+J152+J157+J162</f>
        <v>1160</v>
      </c>
      <c r="K163" s="593">
        <f t="shared" si="31"/>
        <v>11080</v>
      </c>
      <c r="L163" s="593">
        <f t="shared" si="31"/>
        <v>36050</v>
      </c>
      <c r="M163" s="593">
        <f t="shared" si="31"/>
        <v>39348</v>
      </c>
      <c r="N163" s="594"/>
      <c r="O163" s="595"/>
    </row>
  </sheetData>
  <sheetProtection sheet="1" objects="1" scenarios="1"/>
  <mergeCells count="197">
    <mergeCell ref="F118:F122"/>
    <mergeCell ref="B83:B87"/>
    <mergeCell ref="C83:C87"/>
    <mergeCell ref="D83:D87"/>
    <mergeCell ref="E83:E87"/>
    <mergeCell ref="F83:F87"/>
    <mergeCell ref="G83:G87"/>
    <mergeCell ref="G158:G162"/>
    <mergeCell ref="B88:B92"/>
    <mergeCell ref="C88:C92"/>
    <mergeCell ref="D88:D92"/>
    <mergeCell ref="E88:E92"/>
    <mergeCell ref="F88:F92"/>
    <mergeCell ref="G88:G92"/>
    <mergeCell ref="B93:B97"/>
    <mergeCell ref="C93:C97"/>
    <mergeCell ref="D93:D97"/>
    <mergeCell ref="E93:E97"/>
    <mergeCell ref="F93:F97"/>
    <mergeCell ref="G93:G97"/>
    <mergeCell ref="B113:B117"/>
    <mergeCell ref="C113:C117"/>
    <mergeCell ref="D113:D117"/>
    <mergeCell ref="E113:E117"/>
    <mergeCell ref="F113:F117"/>
    <mergeCell ref="B28:B32"/>
    <mergeCell ref="C28:C32"/>
    <mergeCell ref="D28:D32"/>
    <mergeCell ref="E28:E32"/>
    <mergeCell ref="F33:F37"/>
    <mergeCell ref="G33:G37"/>
    <mergeCell ref="B78:B82"/>
    <mergeCell ref="C78:C82"/>
    <mergeCell ref="D78:D82"/>
    <mergeCell ref="E78:E82"/>
    <mergeCell ref="F78:F82"/>
    <mergeCell ref="G78:G82"/>
    <mergeCell ref="B33:B37"/>
    <mergeCell ref="C33:C37"/>
    <mergeCell ref="D33:D37"/>
    <mergeCell ref="E33:E37"/>
    <mergeCell ref="G28:G32"/>
    <mergeCell ref="G43:G47"/>
    <mergeCell ref="B43:B47"/>
    <mergeCell ref="C43:C47"/>
    <mergeCell ref="D43:D47"/>
    <mergeCell ref="E43:E47"/>
    <mergeCell ref="F43:F47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B23:B27"/>
    <mergeCell ref="C23:C27"/>
    <mergeCell ref="D23:D27"/>
    <mergeCell ref="E23:E27"/>
    <mergeCell ref="F23:F27"/>
    <mergeCell ref="G23:G27"/>
    <mergeCell ref="F28:F32"/>
    <mergeCell ref="G8:G12"/>
    <mergeCell ref="B8:B12"/>
    <mergeCell ref="C8:C12"/>
    <mergeCell ref="F8:F12"/>
    <mergeCell ref="G13:G17"/>
    <mergeCell ref="B18:B22"/>
    <mergeCell ref="C18:C22"/>
    <mergeCell ref="D18:D22"/>
    <mergeCell ref="E18:E22"/>
    <mergeCell ref="F18:F22"/>
    <mergeCell ref="G18:G22"/>
    <mergeCell ref="B13:B17"/>
    <mergeCell ref="C13:C17"/>
    <mergeCell ref="D13:D17"/>
    <mergeCell ref="E13:E17"/>
    <mergeCell ref="F13:F17"/>
    <mergeCell ref="B38:B42"/>
    <mergeCell ref="C38:C42"/>
    <mergeCell ref="D38:D42"/>
    <mergeCell ref="E38:E42"/>
    <mergeCell ref="F38:F42"/>
    <mergeCell ref="G38:G42"/>
    <mergeCell ref="G53:G57"/>
    <mergeCell ref="B58:B62"/>
    <mergeCell ref="C58:C62"/>
    <mergeCell ref="D58:D62"/>
    <mergeCell ref="E58:E62"/>
    <mergeCell ref="F58:F62"/>
    <mergeCell ref="G58:G62"/>
    <mergeCell ref="B53:B57"/>
    <mergeCell ref="C53:C57"/>
    <mergeCell ref="D53:D57"/>
    <mergeCell ref="E53:E57"/>
    <mergeCell ref="F53:F57"/>
    <mergeCell ref="B63:B67"/>
    <mergeCell ref="C63:C67"/>
    <mergeCell ref="D63:D67"/>
    <mergeCell ref="E63:E67"/>
    <mergeCell ref="F63:F67"/>
    <mergeCell ref="G63:G67"/>
    <mergeCell ref="B73:B77"/>
    <mergeCell ref="C73:C77"/>
    <mergeCell ref="D73:D77"/>
    <mergeCell ref="E73:E77"/>
    <mergeCell ref="F73:F77"/>
    <mergeCell ref="G73:G77"/>
    <mergeCell ref="G153:G157"/>
    <mergeCell ref="B158:B162"/>
    <mergeCell ref="C158:C162"/>
    <mergeCell ref="D158:D162"/>
    <mergeCell ref="E158:E162"/>
    <mergeCell ref="F158:F162"/>
    <mergeCell ref="B138:B142"/>
    <mergeCell ref="C138:C142"/>
    <mergeCell ref="D138:D142"/>
    <mergeCell ref="E138:E142"/>
    <mergeCell ref="F138:F142"/>
    <mergeCell ref="G138:G142"/>
    <mergeCell ref="B98:B102"/>
    <mergeCell ref="C98:C102"/>
    <mergeCell ref="D98:D102"/>
    <mergeCell ref="E98:E102"/>
    <mergeCell ref="F98:F102"/>
    <mergeCell ref="G98:G102"/>
    <mergeCell ref="B163:E163"/>
    <mergeCell ref="G143:G147"/>
    <mergeCell ref="B148:B152"/>
    <mergeCell ref="C148:C152"/>
    <mergeCell ref="D148:D152"/>
    <mergeCell ref="E148:E152"/>
    <mergeCell ref="F148:F152"/>
    <mergeCell ref="G148:G152"/>
    <mergeCell ref="B143:B147"/>
    <mergeCell ref="C143:C147"/>
    <mergeCell ref="D143:D147"/>
    <mergeCell ref="E143:E147"/>
    <mergeCell ref="F143:F147"/>
    <mergeCell ref="B153:B157"/>
    <mergeCell ref="C153:C157"/>
    <mergeCell ref="D153:D157"/>
    <mergeCell ref="E153:E157"/>
    <mergeCell ref="F153:F157"/>
    <mergeCell ref="G123:G127"/>
    <mergeCell ref="B128:B132"/>
    <mergeCell ref="C128:C132"/>
    <mergeCell ref="D128:D132"/>
    <mergeCell ref="E128:E132"/>
    <mergeCell ref="F128:F132"/>
    <mergeCell ref="G128:G132"/>
    <mergeCell ref="B103:B107"/>
    <mergeCell ref="C103:C107"/>
    <mergeCell ref="D103:D107"/>
    <mergeCell ref="E103:E107"/>
    <mergeCell ref="F103:F107"/>
    <mergeCell ref="G103:G107"/>
    <mergeCell ref="B108:B112"/>
    <mergeCell ref="C108:C112"/>
    <mergeCell ref="D108:D112"/>
    <mergeCell ref="E108:E112"/>
    <mergeCell ref="F108:F112"/>
    <mergeCell ref="G108:G112"/>
    <mergeCell ref="G113:G117"/>
    <mergeCell ref="B118:B122"/>
    <mergeCell ref="C118:C122"/>
    <mergeCell ref="D118:D122"/>
    <mergeCell ref="E118:E122"/>
    <mergeCell ref="B133:B137"/>
    <mergeCell ref="C133:C137"/>
    <mergeCell ref="D133:D137"/>
    <mergeCell ref="E133:E137"/>
    <mergeCell ref="F133:F137"/>
    <mergeCell ref="G133:G137"/>
    <mergeCell ref="B48:B52"/>
    <mergeCell ref="C48:C52"/>
    <mergeCell ref="D48:D52"/>
    <mergeCell ref="E48:E52"/>
    <mergeCell ref="F48:F52"/>
    <mergeCell ref="G48:G52"/>
    <mergeCell ref="B68:B72"/>
    <mergeCell ref="C68:C72"/>
    <mergeCell ref="D68:D72"/>
    <mergeCell ref="E68:E72"/>
    <mergeCell ref="F68:F72"/>
    <mergeCell ref="G68:G72"/>
    <mergeCell ref="G118:G122"/>
    <mergeCell ref="B123:B127"/>
    <mergeCell ref="C123:C127"/>
    <mergeCell ref="D123:D127"/>
    <mergeCell ref="E123:E127"/>
    <mergeCell ref="F123:F127"/>
  </mergeCells>
  <phoneticPr fontId="3" type="noConversion"/>
  <conditionalFormatting sqref="N8:N32">
    <cfRule type="expression" dxfId="100" priority="106" stopIfTrue="1">
      <formula>#REF!&gt;0</formula>
    </cfRule>
  </conditionalFormatting>
  <conditionalFormatting sqref="O8:O32">
    <cfRule type="expression" dxfId="99" priority="139" stopIfTrue="1">
      <formula>#REF!&gt;0</formula>
    </cfRule>
  </conditionalFormatting>
  <conditionalFormatting sqref="O8:O32">
    <cfRule type="expression" dxfId="98" priority="140" stopIfTrue="1">
      <formula>#REF!&gt;0</formula>
    </cfRule>
  </conditionalFormatting>
  <conditionalFormatting sqref="N8:N32 N63:O67">
    <cfRule type="expression" dxfId="97" priority="141" stopIfTrue="1">
      <formula>#REF!&gt;0</formula>
    </cfRule>
  </conditionalFormatting>
  <conditionalFormatting sqref="N33:N37">
    <cfRule type="expression" dxfId="96" priority="102" stopIfTrue="1">
      <formula>#REF!&gt;0</formula>
    </cfRule>
  </conditionalFormatting>
  <conditionalFormatting sqref="O33:O37">
    <cfRule type="expression" dxfId="95" priority="103" stopIfTrue="1">
      <formula>#REF!&gt;0</formula>
    </cfRule>
  </conditionalFormatting>
  <conditionalFormatting sqref="O33:O37">
    <cfRule type="expression" dxfId="94" priority="104" stopIfTrue="1">
      <formula>#REF!&gt;0</formula>
    </cfRule>
  </conditionalFormatting>
  <conditionalFormatting sqref="N33:N37">
    <cfRule type="expression" dxfId="93" priority="105" stopIfTrue="1">
      <formula>#REF!&gt;0</formula>
    </cfRule>
  </conditionalFormatting>
  <conditionalFormatting sqref="N38:N42">
    <cfRule type="expression" dxfId="92" priority="98" stopIfTrue="1">
      <formula>#REF!&gt;0</formula>
    </cfRule>
  </conditionalFormatting>
  <conditionalFormatting sqref="O38:O42">
    <cfRule type="expression" dxfId="91" priority="99" stopIfTrue="1">
      <formula>#REF!&gt;0</formula>
    </cfRule>
  </conditionalFormatting>
  <conditionalFormatting sqref="O38:O42">
    <cfRule type="expression" dxfId="90" priority="100" stopIfTrue="1">
      <formula>#REF!&gt;0</formula>
    </cfRule>
  </conditionalFormatting>
  <conditionalFormatting sqref="N38:N42">
    <cfRule type="expression" dxfId="89" priority="101" stopIfTrue="1">
      <formula>#REF!&gt;0</formula>
    </cfRule>
  </conditionalFormatting>
  <conditionalFormatting sqref="N43:N47">
    <cfRule type="expression" dxfId="88" priority="94" stopIfTrue="1">
      <formula>#REF!&gt;0</formula>
    </cfRule>
  </conditionalFormatting>
  <conditionalFormatting sqref="O43:O47">
    <cfRule type="expression" dxfId="87" priority="95" stopIfTrue="1">
      <formula>#REF!&gt;0</formula>
    </cfRule>
  </conditionalFormatting>
  <conditionalFormatting sqref="O43:O47">
    <cfRule type="expression" dxfId="86" priority="96" stopIfTrue="1">
      <formula>#REF!&gt;0</formula>
    </cfRule>
  </conditionalFormatting>
  <conditionalFormatting sqref="N43:N47">
    <cfRule type="expression" dxfId="85" priority="97" stopIfTrue="1">
      <formula>#REF!&gt;0</formula>
    </cfRule>
  </conditionalFormatting>
  <conditionalFormatting sqref="N53:N57">
    <cfRule type="expression" dxfId="84" priority="86" stopIfTrue="1">
      <formula>#REF!&gt;0</formula>
    </cfRule>
  </conditionalFormatting>
  <conditionalFormatting sqref="O53:O57">
    <cfRule type="expression" dxfId="83" priority="87" stopIfTrue="1">
      <formula>#REF!&gt;0</formula>
    </cfRule>
  </conditionalFormatting>
  <conditionalFormatting sqref="O53:O57">
    <cfRule type="expression" dxfId="82" priority="88" stopIfTrue="1">
      <formula>#REF!&gt;0</formula>
    </cfRule>
  </conditionalFormatting>
  <conditionalFormatting sqref="N53:N57">
    <cfRule type="expression" dxfId="81" priority="89" stopIfTrue="1">
      <formula>#REF!&gt;0</formula>
    </cfRule>
  </conditionalFormatting>
  <conditionalFormatting sqref="N58:N62">
    <cfRule type="expression" dxfId="80" priority="82" stopIfTrue="1">
      <formula>#REF!&gt;0</formula>
    </cfRule>
  </conditionalFormatting>
  <conditionalFormatting sqref="O58:O62">
    <cfRule type="expression" dxfId="79" priority="83" stopIfTrue="1">
      <formula>#REF!&gt;0</formula>
    </cfRule>
  </conditionalFormatting>
  <conditionalFormatting sqref="O58:O62">
    <cfRule type="expression" dxfId="78" priority="84" stopIfTrue="1">
      <formula>#REF!&gt;0</formula>
    </cfRule>
  </conditionalFormatting>
  <conditionalFormatting sqref="N58:N62">
    <cfRule type="expression" dxfId="77" priority="85" stopIfTrue="1">
      <formula>#REF!&gt;0</formula>
    </cfRule>
  </conditionalFormatting>
  <conditionalFormatting sqref="N138:N142">
    <cfRule type="expression" dxfId="76" priority="74" stopIfTrue="1">
      <formula>#REF!&gt;0</formula>
    </cfRule>
  </conditionalFormatting>
  <conditionalFormatting sqref="O138:O142">
    <cfRule type="expression" dxfId="75" priority="75" stopIfTrue="1">
      <formula>#REF!&gt;0</formula>
    </cfRule>
  </conditionalFormatting>
  <conditionalFormatting sqref="O138:O142">
    <cfRule type="expression" dxfId="74" priority="76" stopIfTrue="1">
      <formula>#REF!&gt;0</formula>
    </cfRule>
  </conditionalFormatting>
  <conditionalFormatting sqref="N138:N142">
    <cfRule type="expression" dxfId="73" priority="77" stopIfTrue="1">
      <formula>#REF!&gt;0</formula>
    </cfRule>
  </conditionalFormatting>
  <conditionalFormatting sqref="N143:N147">
    <cfRule type="expression" dxfId="72" priority="70" stopIfTrue="1">
      <formula>#REF!&gt;0</formula>
    </cfRule>
  </conditionalFormatting>
  <conditionalFormatting sqref="O143:O147">
    <cfRule type="expression" dxfId="71" priority="71" stopIfTrue="1">
      <formula>#REF!&gt;0</formula>
    </cfRule>
  </conditionalFormatting>
  <conditionalFormatting sqref="O143:O147">
    <cfRule type="expression" dxfId="70" priority="72" stopIfTrue="1">
      <formula>#REF!&gt;0</formula>
    </cfRule>
  </conditionalFormatting>
  <conditionalFormatting sqref="N143:N147">
    <cfRule type="expression" dxfId="69" priority="73" stopIfTrue="1">
      <formula>#REF!&gt;0</formula>
    </cfRule>
  </conditionalFormatting>
  <conditionalFormatting sqref="N148:N152">
    <cfRule type="expression" dxfId="68" priority="66" stopIfTrue="1">
      <formula>#REF!&gt;0</formula>
    </cfRule>
  </conditionalFormatting>
  <conditionalFormatting sqref="O148:O152">
    <cfRule type="expression" dxfId="67" priority="67" stopIfTrue="1">
      <formula>#REF!&gt;0</formula>
    </cfRule>
  </conditionalFormatting>
  <conditionalFormatting sqref="O148:O152">
    <cfRule type="expression" dxfId="66" priority="68" stopIfTrue="1">
      <formula>#REF!&gt;0</formula>
    </cfRule>
  </conditionalFormatting>
  <conditionalFormatting sqref="N148:N152">
    <cfRule type="expression" dxfId="65" priority="69" stopIfTrue="1">
      <formula>#REF!&gt;0</formula>
    </cfRule>
  </conditionalFormatting>
  <conditionalFormatting sqref="N73:N77">
    <cfRule type="expression" dxfId="64" priority="62" stopIfTrue="1">
      <formula>#REF!&gt;0</formula>
    </cfRule>
  </conditionalFormatting>
  <conditionalFormatting sqref="O73:O77">
    <cfRule type="expression" dxfId="63" priority="63" stopIfTrue="1">
      <formula>#REF!&gt;0</formula>
    </cfRule>
  </conditionalFormatting>
  <conditionalFormatting sqref="O73:O77">
    <cfRule type="expression" dxfId="62" priority="64" stopIfTrue="1">
      <formula>#REF!&gt;0</formula>
    </cfRule>
  </conditionalFormatting>
  <conditionalFormatting sqref="N73:N77">
    <cfRule type="expression" dxfId="61" priority="65" stopIfTrue="1">
      <formula>#REF!&gt;0</formula>
    </cfRule>
  </conditionalFormatting>
  <conditionalFormatting sqref="N78:N82">
    <cfRule type="expression" dxfId="60" priority="58" stopIfTrue="1">
      <formula>#REF!&gt;0</formula>
    </cfRule>
  </conditionalFormatting>
  <conditionalFormatting sqref="O78:O82">
    <cfRule type="expression" dxfId="59" priority="59" stopIfTrue="1">
      <formula>#REF!&gt;0</formula>
    </cfRule>
  </conditionalFormatting>
  <conditionalFormatting sqref="O78:O82">
    <cfRule type="expression" dxfId="58" priority="60" stopIfTrue="1">
      <formula>#REF!&gt;0</formula>
    </cfRule>
  </conditionalFormatting>
  <conditionalFormatting sqref="N78:N82">
    <cfRule type="expression" dxfId="57" priority="61" stopIfTrue="1">
      <formula>#REF!&gt;0</formula>
    </cfRule>
  </conditionalFormatting>
  <conditionalFormatting sqref="N83:N87">
    <cfRule type="expression" dxfId="56" priority="54" stopIfTrue="1">
      <formula>#REF!&gt;0</formula>
    </cfRule>
  </conditionalFormatting>
  <conditionalFormatting sqref="O83:O87">
    <cfRule type="expression" dxfId="55" priority="55" stopIfTrue="1">
      <formula>#REF!&gt;0</formula>
    </cfRule>
  </conditionalFormatting>
  <conditionalFormatting sqref="O83:O87">
    <cfRule type="expression" dxfId="54" priority="56" stopIfTrue="1">
      <formula>#REF!&gt;0</formula>
    </cfRule>
  </conditionalFormatting>
  <conditionalFormatting sqref="N83:N87">
    <cfRule type="expression" dxfId="53" priority="57" stopIfTrue="1">
      <formula>#REF!&gt;0</formula>
    </cfRule>
  </conditionalFormatting>
  <conditionalFormatting sqref="N88:N92">
    <cfRule type="expression" dxfId="52" priority="50" stopIfTrue="1">
      <formula>#REF!&gt;0</formula>
    </cfRule>
  </conditionalFormatting>
  <conditionalFormatting sqref="O88:O92">
    <cfRule type="expression" dxfId="51" priority="51" stopIfTrue="1">
      <formula>#REF!&gt;0</formula>
    </cfRule>
  </conditionalFormatting>
  <conditionalFormatting sqref="O88:O92">
    <cfRule type="expression" dxfId="50" priority="52" stopIfTrue="1">
      <formula>#REF!&gt;0</formula>
    </cfRule>
  </conditionalFormatting>
  <conditionalFormatting sqref="N88:N92">
    <cfRule type="expression" dxfId="49" priority="53" stopIfTrue="1">
      <formula>#REF!&gt;0</formula>
    </cfRule>
  </conditionalFormatting>
  <conditionalFormatting sqref="N93:N97">
    <cfRule type="expression" dxfId="48" priority="46" stopIfTrue="1">
      <formula>#REF!&gt;0</formula>
    </cfRule>
  </conditionalFormatting>
  <conditionalFormatting sqref="O93:O97">
    <cfRule type="expression" dxfId="47" priority="47" stopIfTrue="1">
      <formula>#REF!&gt;0</formula>
    </cfRule>
  </conditionalFormatting>
  <conditionalFormatting sqref="O93:O97">
    <cfRule type="expression" dxfId="46" priority="48" stopIfTrue="1">
      <formula>#REF!&gt;0</formula>
    </cfRule>
  </conditionalFormatting>
  <conditionalFormatting sqref="N93:N97">
    <cfRule type="expression" dxfId="45" priority="49" stopIfTrue="1">
      <formula>#REF!&gt;0</formula>
    </cfRule>
  </conditionalFormatting>
  <conditionalFormatting sqref="N153:N157">
    <cfRule type="expression" dxfId="44" priority="42" stopIfTrue="1">
      <formula>#REF!&gt;0</formula>
    </cfRule>
  </conditionalFormatting>
  <conditionalFormatting sqref="O153:O157">
    <cfRule type="expression" dxfId="43" priority="43" stopIfTrue="1">
      <formula>#REF!&gt;0</formula>
    </cfRule>
  </conditionalFormatting>
  <conditionalFormatting sqref="O153:O157">
    <cfRule type="expression" dxfId="42" priority="44" stopIfTrue="1">
      <formula>#REF!&gt;0</formula>
    </cfRule>
  </conditionalFormatting>
  <conditionalFormatting sqref="N153:N157">
    <cfRule type="expression" dxfId="41" priority="45" stopIfTrue="1">
      <formula>#REF!&gt;0</formula>
    </cfRule>
  </conditionalFormatting>
  <conditionalFormatting sqref="N158:N162">
    <cfRule type="expression" dxfId="40" priority="38" stopIfTrue="1">
      <formula>#REF!&gt;0</formula>
    </cfRule>
  </conditionalFormatting>
  <conditionalFormatting sqref="O158:O162">
    <cfRule type="expression" dxfId="39" priority="39" stopIfTrue="1">
      <formula>#REF!&gt;0</formula>
    </cfRule>
  </conditionalFormatting>
  <conditionalFormatting sqref="O158:O162">
    <cfRule type="expression" dxfId="38" priority="40" stopIfTrue="1">
      <formula>#REF!&gt;0</formula>
    </cfRule>
  </conditionalFormatting>
  <conditionalFormatting sqref="N158:N162">
    <cfRule type="expression" dxfId="37" priority="41" stopIfTrue="1">
      <formula>#REF!&gt;0</formula>
    </cfRule>
  </conditionalFormatting>
  <conditionalFormatting sqref="N98:N102">
    <cfRule type="expression" dxfId="36" priority="34" stopIfTrue="1">
      <formula>#REF!&gt;0</formula>
    </cfRule>
  </conditionalFormatting>
  <conditionalFormatting sqref="O98:O102">
    <cfRule type="expression" dxfId="35" priority="35" stopIfTrue="1">
      <formula>#REF!&gt;0</formula>
    </cfRule>
  </conditionalFormatting>
  <conditionalFormatting sqref="O98:O102">
    <cfRule type="expression" dxfId="34" priority="36" stopIfTrue="1">
      <formula>#REF!&gt;0</formula>
    </cfRule>
  </conditionalFormatting>
  <conditionalFormatting sqref="N98:N102">
    <cfRule type="expression" dxfId="33" priority="37" stopIfTrue="1">
      <formula>#REF!&gt;0</formula>
    </cfRule>
  </conditionalFormatting>
  <conditionalFormatting sqref="N103:N107">
    <cfRule type="expression" dxfId="32" priority="30" stopIfTrue="1">
      <formula>#REF!&gt;0</formula>
    </cfRule>
  </conditionalFormatting>
  <conditionalFormatting sqref="O103:O107">
    <cfRule type="expression" dxfId="31" priority="31" stopIfTrue="1">
      <formula>#REF!&gt;0</formula>
    </cfRule>
  </conditionalFormatting>
  <conditionalFormatting sqref="O103:O107">
    <cfRule type="expression" dxfId="30" priority="32" stopIfTrue="1">
      <formula>#REF!&gt;0</formula>
    </cfRule>
  </conditionalFormatting>
  <conditionalFormatting sqref="N103:N107">
    <cfRule type="expression" dxfId="29" priority="33" stopIfTrue="1">
      <formula>#REF!&gt;0</formula>
    </cfRule>
  </conditionalFormatting>
  <conditionalFormatting sqref="N108:N112">
    <cfRule type="expression" dxfId="28" priority="26" stopIfTrue="1">
      <formula>#REF!&gt;0</formula>
    </cfRule>
  </conditionalFormatting>
  <conditionalFormatting sqref="O108:O112">
    <cfRule type="expression" dxfId="27" priority="27" stopIfTrue="1">
      <formula>#REF!&gt;0</formula>
    </cfRule>
  </conditionalFormatting>
  <conditionalFormatting sqref="O108:O112">
    <cfRule type="expression" dxfId="26" priority="28" stopIfTrue="1">
      <formula>#REF!&gt;0</formula>
    </cfRule>
  </conditionalFormatting>
  <conditionalFormatting sqref="N108:N112">
    <cfRule type="expression" dxfId="25" priority="29" stopIfTrue="1">
      <formula>#REF!&gt;0</formula>
    </cfRule>
  </conditionalFormatting>
  <conditionalFormatting sqref="N113:N117">
    <cfRule type="expression" dxfId="24" priority="22" stopIfTrue="1">
      <formula>#REF!&gt;0</formula>
    </cfRule>
  </conditionalFormatting>
  <conditionalFormatting sqref="O113:O117">
    <cfRule type="expression" dxfId="23" priority="23" stopIfTrue="1">
      <formula>#REF!&gt;0</formula>
    </cfRule>
  </conditionalFormatting>
  <conditionalFormatting sqref="O113:O117">
    <cfRule type="expression" dxfId="22" priority="24" stopIfTrue="1">
      <formula>#REF!&gt;0</formula>
    </cfRule>
  </conditionalFormatting>
  <conditionalFormatting sqref="N113:N117">
    <cfRule type="expression" dxfId="21" priority="25" stopIfTrue="1">
      <formula>#REF!&gt;0</formula>
    </cfRule>
  </conditionalFormatting>
  <conditionalFormatting sqref="N118:N122">
    <cfRule type="expression" dxfId="20" priority="18" stopIfTrue="1">
      <formula>#REF!&gt;0</formula>
    </cfRule>
  </conditionalFormatting>
  <conditionalFormatting sqref="O118:O122">
    <cfRule type="expression" dxfId="19" priority="19" stopIfTrue="1">
      <formula>#REF!&gt;0</formula>
    </cfRule>
  </conditionalFormatting>
  <conditionalFormatting sqref="O118:O122">
    <cfRule type="expression" dxfId="18" priority="20" stopIfTrue="1">
      <formula>#REF!&gt;0</formula>
    </cfRule>
  </conditionalFormatting>
  <conditionalFormatting sqref="N118:N122">
    <cfRule type="expression" dxfId="17" priority="21" stopIfTrue="1">
      <formula>#REF!&gt;0</formula>
    </cfRule>
  </conditionalFormatting>
  <conditionalFormatting sqref="N123:N127">
    <cfRule type="expression" dxfId="16" priority="14" stopIfTrue="1">
      <formula>#REF!&gt;0</formula>
    </cfRule>
  </conditionalFormatting>
  <conditionalFormatting sqref="O123:O127">
    <cfRule type="expression" dxfId="15" priority="15" stopIfTrue="1">
      <formula>#REF!&gt;0</formula>
    </cfRule>
  </conditionalFormatting>
  <conditionalFormatting sqref="O123:O127">
    <cfRule type="expression" dxfId="14" priority="16" stopIfTrue="1">
      <formula>#REF!&gt;0</formula>
    </cfRule>
  </conditionalFormatting>
  <conditionalFormatting sqref="N123:N127">
    <cfRule type="expression" dxfId="13" priority="17" stopIfTrue="1">
      <formula>#REF!&gt;0</formula>
    </cfRule>
  </conditionalFormatting>
  <conditionalFormatting sqref="N128:N132">
    <cfRule type="expression" dxfId="12" priority="10" stopIfTrue="1">
      <formula>#REF!&gt;0</formula>
    </cfRule>
  </conditionalFormatting>
  <conditionalFormatting sqref="O128:O132">
    <cfRule type="expression" dxfId="11" priority="11" stopIfTrue="1">
      <formula>#REF!&gt;0</formula>
    </cfRule>
  </conditionalFormatting>
  <conditionalFormatting sqref="O128:O132">
    <cfRule type="expression" dxfId="10" priority="12" stopIfTrue="1">
      <formula>#REF!&gt;0</formula>
    </cfRule>
  </conditionalFormatting>
  <conditionalFormatting sqref="N128:N132">
    <cfRule type="expression" dxfId="9" priority="13" stopIfTrue="1">
      <formula>#REF!&gt;0</formula>
    </cfRule>
  </conditionalFormatting>
  <conditionalFormatting sqref="N133:N137">
    <cfRule type="expression" dxfId="8" priority="6" stopIfTrue="1">
      <formula>#REF!&gt;0</formula>
    </cfRule>
  </conditionalFormatting>
  <conditionalFormatting sqref="O133:O137">
    <cfRule type="expression" dxfId="7" priority="7" stopIfTrue="1">
      <formula>#REF!&gt;0</formula>
    </cfRule>
  </conditionalFormatting>
  <conditionalFormatting sqref="O133:O137">
    <cfRule type="expression" dxfId="6" priority="8" stopIfTrue="1">
      <formula>#REF!&gt;0</formula>
    </cfRule>
  </conditionalFormatting>
  <conditionalFormatting sqref="N133:N137">
    <cfRule type="expression" dxfId="5" priority="9" stopIfTrue="1">
      <formula>#REF!&gt;0</formula>
    </cfRule>
  </conditionalFormatting>
  <conditionalFormatting sqref="N48:N52">
    <cfRule type="expression" dxfId="4" priority="2" stopIfTrue="1">
      <formula>#REF!&gt;0</formula>
    </cfRule>
  </conditionalFormatting>
  <conditionalFormatting sqref="O48:O52">
    <cfRule type="expression" dxfId="3" priority="3" stopIfTrue="1">
      <formula>#REF!&gt;0</formula>
    </cfRule>
  </conditionalFormatting>
  <conditionalFormatting sqref="O48:O52">
    <cfRule type="expression" dxfId="2" priority="4" stopIfTrue="1">
      <formula>#REF!&gt;0</formula>
    </cfRule>
  </conditionalFormatting>
  <conditionalFormatting sqref="N48:N52">
    <cfRule type="expression" dxfId="1" priority="5" stopIfTrue="1">
      <formula>#REF!&gt;0</formula>
    </cfRule>
  </conditionalFormatting>
  <conditionalFormatting sqref="N68:O72">
    <cfRule type="expression" dxfId="0" priority="1" stopIfTrue="1">
      <formula>#REF!&gt;0</formula>
    </cfRule>
  </conditionalFormatting>
  <pageMargins left="0.35433070866141736" right="0" top="0.59055118110236227" bottom="0.19685039370078741" header="0.51181102362204722" footer="0.51181102362204722"/>
  <pageSetup scale="40" fitToHeight="0" orientation="landscape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59999389629810485"/>
    <pageSetUpPr fitToPage="1"/>
  </sheetPr>
  <dimension ref="B1:P18"/>
  <sheetViews>
    <sheetView showGridLines="0" zoomScale="85" zoomScaleNormal="85" workbookViewId="0">
      <selection activeCell="I18" sqref="I18"/>
    </sheetView>
  </sheetViews>
  <sheetFormatPr defaultRowHeight="15" x14ac:dyDescent="0.2"/>
  <cols>
    <col min="1" max="1" width="10.42578125" style="4" customWidth="1"/>
    <col min="2" max="2" width="10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546875" style="4" customWidth="1"/>
    <col min="11" max="11" width="29.140625" style="4" customWidth="1"/>
    <col min="12" max="12" width="33" style="4" customWidth="1"/>
    <col min="13" max="13" width="29.85546875" style="4" customWidth="1"/>
    <col min="14" max="14" width="34.28515625" style="4" customWidth="1"/>
    <col min="15" max="15" width="27.140625" style="4" customWidth="1"/>
    <col min="16" max="16" width="36.85546875" style="4" customWidth="1"/>
    <col min="17" max="16384" width="9.140625" style="4"/>
  </cols>
  <sheetData>
    <row r="1" spans="2:16" s="41" customFormat="1" ht="27.75" customHeight="1" x14ac:dyDescent="0.25">
      <c r="I1" s="41" t="s">
        <v>774</v>
      </c>
    </row>
    <row r="2" spans="2:16" ht="15.75" x14ac:dyDescent="0.25"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ht="18" x14ac:dyDescent="0.25">
      <c r="B3" s="951" t="s">
        <v>25</v>
      </c>
      <c r="C3" s="951"/>
      <c r="D3" s="951"/>
      <c r="E3" s="951"/>
      <c r="F3" s="951"/>
      <c r="G3" s="951"/>
      <c r="H3" s="951"/>
      <c r="I3" s="951"/>
      <c r="J3" s="180"/>
      <c r="K3" s="180"/>
      <c r="L3" s="180"/>
      <c r="M3" s="180"/>
      <c r="N3" s="180"/>
      <c r="O3" s="180"/>
      <c r="P3" s="180"/>
    </row>
    <row r="4" spans="2:16" ht="15.75" x14ac:dyDescent="0.25"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2:16" ht="16.5" thickBot="1" x14ac:dyDescent="0.3">
      <c r="C5" s="56"/>
      <c r="D5" s="56"/>
      <c r="E5" s="56"/>
      <c r="I5" s="263" t="s">
        <v>45</v>
      </c>
      <c r="K5" s="56"/>
      <c r="L5" s="56"/>
      <c r="M5" s="56"/>
      <c r="N5" s="56"/>
      <c r="O5" s="56"/>
      <c r="P5" s="56"/>
    </row>
    <row r="6" spans="2:16" s="24" customFormat="1" ht="32.25" customHeight="1" x14ac:dyDescent="0.25">
      <c r="B6" s="1118" t="s">
        <v>2</v>
      </c>
      <c r="C6" s="1120" t="s">
        <v>26</v>
      </c>
      <c r="D6" s="415" t="s">
        <v>384</v>
      </c>
      <c r="E6" s="416" t="s">
        <v>391</v>
      </c>
      <c r="F6" s="1122" t="s">
        <v>834</v>
      </c>
      <c r="G6" s="1109" t="s">
        <v>823</v>
      </c>
      <c r="H6" s="1109" t="s">
        <v>824</v>
      </c>
      <c r="I6" s="1116" t="s">
        <v>829</v>
      </c>
      <c r="J6" s="49"/>
      <c r="K6" s="49"/>
      <c r="L6" s="49"/>
      <c r="M6" s="49"/>
      <c r="N6" s="49"/>
      <c r="O6" s="2"/>
    </row>
    <row r="7" spans="2:16" s="24" customFormat="1" ht="26.25" customHeight="1" thickBot="1" x14ac:dyDescent="0.25">
      <c r="B7" s="1119"/>
      <c r="C7" s="1121"/>
      <c r="D7" s="417" t="s">
        <v>713</v>
      </c>
      <c r="E7" s="418" t="s">
        <v>713</v>
      </c>
      <c r="F7" s="1123"/>
      <c r="G7" s="1110"/>
      <c r="H7" s="1110"/>
      <c r="I7" s="1117"/>
    </row>
    <row r="8" spans="2:16" s="193" customFormat="1" ht="33" customHeight="1" x14ac:dyDescent="0.2">
      <c r="B8" s="407" t="s">
        <v>80</v>
      </c>
      <c r="C8" s="412" t="s">
        <v>27</v>
      </c>
      <c r="D8" s="566">
        <v>0</v>
      </c>
      <c r="E8" s="567">
        <v>0</v>
      </c>
      <c r="F8" s="566">
        <v>0</v>
      </c>
      <c r="G8" s="568">
        <v>0</v>
      </c>
      <c r="H8" s="568">
        <v>0</v>
      </c>
      <c r="I8" s="569">
        <v>0</v>
      </c>
    </row>
    <row r="9" spans="2:16" s="193" customFormat="1" ht="33" customHeight="1" x14ac:dyDescent="0.2">
      <c r="B9" s="408" t="s">
        <v>81</v>
      </c>
      <c r="C9" s="413" t="s">
        <v>28</v>
      </c>
      <c r="D9" s="566">
        <v>0</v>
      </c>
      <c r="E9" s="567">
        <v>0</v>
      </c>
      <c r="F9" s="566">
        <v>0</v>
      </c>
      <c r="G9" s="568">
        <v>0</v>
      </c>
      <c r="H9" s="568">
        <v>0</v>
      </c>
      <c r="I9" s="569">
        <v>0</v>
      </c>
    </row>
    <row r="10" spans="2:16" s="193" customFormat="1" ht="33" customHeight="1" x14ac:dyDescent="0.2">
      <c r="B10" s="408" t="s">
        <v>82</v>
      </c>
      <c r="C10" s="413" t="s">
        <v>29</v>
      </c>
      <c r="D10" s="566">
        <v>0</v>
      </c>
      <c r="E10" s="567">
        <v>0</v>
      </c>
      <c r="F10" s="566">
        <v>0</v>
      </c>
      <c r="G10" s="568">
        <v>0</v>
      </c>
      <c r="H10" s="568">
        <v>0</v>
      </c>
      <c r="I10" s="569">
        <v>0</v>
      </c>
    </row>
    <row r="11" spans="2:16" s="193" customFormat="1" ht="33" customHeight="1" x14ac:dyDescent="0.2">
      <c r="B11" s="408" t="s">
        <v>83</v>
      </c>
      <c r="C11" s="413" t="s">
        <v>30</v>
      </c>
      <c r="D11" s="566">
        <v>0</v>
      </c>
      <c r="E11" s="567">
        <v>0</v>
      </c>
      <c r="F11" s="566">
        <v>0</v>
      </c>
      <c r="G11" s="568">
        <v>0</v>
      </c>
      <c r="H11" s="568">
        <v>0</v>
      </c>
      <c r="I11" s="569">
        <v>0</v>
      </c>
    </row>
    <row r="12" spans="2:16" s="193" customFormat="1" ht="33" customHeight="1" x14ac:dyDescent="0.2">
      <c r="B12" s="408" t="s">
        <v>84</v>
      </c>
      <c r="C12" s="413" t="s">
        <v>62</v>
      </c>
      <c r="D12" s="168">
        <v>490000</v>
      </c>
      <c r="E12" s="409">
        <v>490000</v>
      </c>
      <c r="F12" s="168">
        <v>150000</v>
      </c>
      <c r="G12" s="120">
        <v>200000</v>
      </c>
      <c r="H12" s="120">
        <v>250000</v>
      </c>
      <c r="I12" s="121">
        <v>700000</v>
      </c>
    </row>
    <row r="13" spans="2:16" s="193" customFormat="1" ht="33" customHeight="1" x14ac:dyDescent="0.2">
      <c r="B13" s="408" t="s">
        <v>85</v>
      </c>
      <c r="C13" s="413" t="s">
        <v>31</v>
      </c>
      <c r="D13" s="168">
        <v>490000</v>
      </c>
      <c r="E13" s="409">
        <v>490000</v>
      </c>
      <c r="F13" s="168">
        <v>50000</v>
      </c>
      <c r="G13" s="120">
        <v>245000</v>
      </c>
      <c r="H13" s="120">
        <v>367500</v>
      </c>
      <c r="I13" s="121">
        <v>800000</v>
      </c>
    </row>
    <row r="14" spans="2:16" s="193" customFormat="1" ht="33" customHeight="1" thickBot="1" x14ac:dyDescent="0.25">
      <c r="B14" s="410" t="s">
        <v>86</v>
      </c>
      <c r="C14" s="414" t="s">
        <v>23</v>
      </c>
      <c r="D14" s="197">
        <v>0</v>
      </c>
      <c r="E14" s="411">
        <v>0</v>
      </c>
      <c r="F14" s="197">
        <v>0</v>
      </c>
      <c r="G14" s="122">
        <v>10000</v>
      </c>
      <c r="H14" s="122">
        <v>20000</v>
      </c>
      <c r="I14" s="123">
        <v>50000</v>
      </c>
    </row>
    <row r="15" spans="2:16" x14ac:dyDescent="0.2">
      <c r="B15" s="238"/>
    </row>
    <row r="18" spans="6:6" x14ac:dyDescent="0.2">
      <c r="F18" s="570" t="s">
        <v>978</v>
      </c>
    </row>
  </sheetData>
  <mergeCells count="7">
    <mergeCell ref="H6:H7"/>
    <mergeCell ref="I6:I7"/>
    <mergeCell ref="B3:I3"/>
    <mergeCell ref="B6:B7"/>
    <mergeCell ref="C6:C7"/>
    <mergeCell ref="F6:F7"/>
    <mergeCell ref="G6:G7"/>
  </mergeCells>
  <phoneticPr fontId="3" type="noConversion"/>
  <pageMargins left="0.7" right="0.7" top="0.75" bottom="0.75" header="0.3" footer="0.3"/>
  <pageSetup scale="73" orientation="landscape" r:id="rId1"/>
  <headerFooter alignWithMargins="0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67"/>
  <sheetViews>
    <sheetView showGridLines="0" workbookViewId="0">
      <selection activeCell="E20" sqref="E20"/>
    </sheetView>
  </sheetViews>
  <sheetFormatPr defaultRowHeight="15.75" x14ac:dyDescent="0.25"/>
  <cols>
    <col min="1" max="1" width="3.42578125" style="42" customWidth="1"/>
    <col min="2" max="2" width="59.5703125" style="42" customWidth="1"/>
    <col min="3" max="3" width="12.5703125" style="42" customWidth="1"/>
    <col min="4" max="5" width="17.85546875" style="42" customWidth="1"/>
    <col min="6" max="16384" width="9.140625" style="42"/>
  </cols>
  <sheetData>
    <row r="1" spans="1:5" x14ac:dyDescent="0.25">
      <c r="E1" s="50" t="s">
        <v>345</v>
      </c>
    </row>
    <row r="2" spans="1:5" s="4" customFormat="1" ht="21.75" customHeight="1" x14ac:dyDescent="0.25">
      <c r="B2" s="837" t="s">
        <v>43</v>
      </c>
      <c r="C2" s="837"/>
      <c r="D2" s="837"/>
      <c r="E2" s="837"/>
    </row>
    <row r="3" spans="1:5" s="4" customFormat="1" ht="14.25" customHeight="1" x14ac:dyDescent="0.25">
      <c r="B3" s="837" t="s">
        <v>763</v>
      </c>
      <c r="C3" s="837"/>
      <c r="D3" s="837"/>
      <c r="E3" s="837"/>
    </row>
    <row r="4" spans="1:5" ht="16.5" thickBot="1" x14ac:dyDescent="0.3">
      <c r="E4" s="43" t="s">
        <v>193</v>
      </c>
    </row>
    <row r="5" spans="1:5" ht="39" customHeight="1" x14ac:dyDescent="0.25">
      <c r="A5" s="46"/>
      <c r="B5" s="438" t="s">
        <v>664</v>
      </c>
      <c r="C5" s="439" t="s">
        <v>40</v>
      </c>
      <c r="D5" s="440" t="s">
        <v>813</v>
      </c>
      <c r="E5" s="441" t="s">
        <v>814</v>
      </c>
    </row>
    <row r="6" spans="1:5" ht="16.5" thickBot="1" x14ac:dyDescent="0.3">
      <c r="A6" s="46"/>
      <c r="B6" s="39">
        <v>1</v>
      </c>
      <c r="C6" s="25">
        <v>2</v>
      </c>
      <c r="D6" s="57">
        <v>3</v>
      </c>
      <c r="E6" s="58">
        <v>4</v>
      </c>
    </row>
    <row r="7" spans="1:5" ht="20.100000000000001" customHeight="1" x14ac:dyDescent="0.25">
      <c r="A7" s="670"/>
      <c r="B7" s="671" t="s">
        <v>665</v>
      </c>
      <c r="C7" s="672"/>
      <c r="D7" s="673"/>
      <c r="E7" s="674"/>
    </row>
    <row r="8" spans="1:5" ht="20.100000000000001" customHeight="1" x14ac:dyDescent="0.25">
      <c r="A8" s="670"/>
      <c r="B8" s="675" t="s">
        <v>666</v>
      </c>
      <c r="C8" s="430">
        <v>3001</v>
      </c>
      <c r="D8" s="666">
        <f>D9+D10+D11+D12</f>
        <v>257800</v>
      </c>
      <c r="E8" s="669">
        <f>E9+E10+E11+E12</f>
        <v>257648</v>
      </c>
    </row>
    <row r="9" spans="1:5" ht="20.100000000000001" customHeight="1" x14ac:dyDescent="0.25">
      <c r="A9" s="670"/>
      <c r="B9" s="676" t="s">
        <v>667</v>
      </c>
      <c r="C9" s="14">
        <v>3002</v>
      </c>
      <c r="D9" s="667">
        <v>246500</v>
      </c>
      <c r="E9" s="668">
        <v>246873</v>
      </c>
    </row>
    <row r="10" spans="1:5" ht="20.100000000000001" customHeight="1" x14ac:dyDescent="0.25">
      <c r="A10" s="670"/>
      <c r="B10" s="676" t="s">
        <v>668</v>
      </c>
      <c r="C10" s="14">
        <v>3003</v>
      </c>
      <c r="D10" s="667"/>
      <c r="E10" s="668"/>
    </row>
    <row r="11" spans="1:5" ht="20.100000000000001" customHeight="1" x14ac:dyDescent="0.25">
      <c r="A11" s="670"/>
      <c r="B11" s="676" t="s">
        <v>669</v>
      </c>
      <c r="C11" s="14">
        <v>3004</v>
      </c>
      <c r="D11" s="667">
        <v>4000</v>
      </c>
      <c r="E11" s="668">
        <v>3775</v>
      </c>
    </row>
    <row r="12" spans="1:5" ht="20.100000000000001" customHeight="1" x14ac:dyDescent="0.25">
      <c r="A12" s="670"/>
      <c r="B12" s="676" t="s">
        <v>785</v>
      </c>
      <c r="C12" s="14">
        <v>3005</v>
      </c>
      <c r="D12" s="667">
        <v>7300</v>
      </c>
      <c r="E12" s="668">
        <v>7000</v>
      </c>
    </row>
    <row r="13" spans="1:5" ht="20.100000000000001" customHeight="1" x14ac:dyDescent="0.25">
      <c r="A13" s="670"/>
      <c r="B13" s="675" t="s">
        <v>670</v>
      </c>
      <c r="C13" s="430">
        <v>3006</v>
      </c>
      <c r="D13" s="666">
        <f>D14+D15+D16+D17+D18+D19+D20+D21</f>
        <v>238887</v>
      </c>
      <c r="E13" s="669">
        <f>E14+E15+E16+E17+E18+E19+E20+E21</f>
        <v>237600</v>
      </c>
    </row>
    <row r="14" spans="1:5" ht="20.100000000000001" customHeight="1" x14ac:dyDescent="0.25">
      <c r="A14" s="670"/>
      <c r="B14" s="676" t="s">
        <v>671</v>
      </c>
      <c r="C14" s="14">
        <v>3007</v>
      </c>
      <c r="D14" s="667">
        <v>85000</v>
      </c>
      <c r="E14" s="668">
        <v>84500</v>
      </c>
    </row>
    <row r="15" spans="1:5" ht="20.100000000000001" customHeight="1" x14ac:dyDescent="0.25">
      <c r="A15" s="670"/>
      <c r="B15" s="676" t="s">
        <v>672</v>
      </c>
      <c r="C15" s="14">
        <v>3008</v>
      </c>
      <c r="D15" s="667"/>
      <c r="E15" s="668"/>
    </row>
    <row r="16" spans="1:5" ht="20.100000000000001" customHeight="1" x14ac:dyDescent="0.25">
      <c r="A16" s="670"/>
      <c r="B16" s="676" t="s">
        <v>673</v>
      </c>
      <c r="C16" s="14">
        <v>3009</v>
      </c>
      <c r="D16" s="667">
        <v>143487</v>
      </c>
      <c r="E16" s="668">
        <v>140179</v>
      </c>
    </row>
    <row r="17" spans="1:5" ht="20.100000000000001" customHeight="1" x14ac:dyDescent="0.25">
      <c r="A17" s="670"/>
      <c r="B17" s="676" t="s">
        <v>674</v>
      </c>
      <c r="C17" s="14">
        <v>3010</v>
      </c>
      <c r="D17" s="667"/>
      <c r="E17" s="668">
        <v>4</v>
      </c>
    </row>
    <row r="18" spans="1:5" ht="20.100000000000001" customHeight="1" x14ac:dyDescent="0.25">
      <c r="A18" s="670"/>
      <c r="B18" s="676" t="s">
        <v>675</v>
      </c>
      <c r="C18" s="14">
        <v>3011</v>
      </c>
      <c r="D18" s="667"/>
      <c r="E18" s="668"/>
    </row>
    <row r="19" spans="1:5" ht="20.100000000000001" customHeight="1" x14ac:dyDescent="0.25">
      <c r="A19" s="670"/>
      <c r="B19" s="676" t="s">
        <v>676</v>
      </c>
      <c r="C19" s="14">
        <v>3012</v>
      </c>
      <c r="D19" s="667">
        <v>400</v>
      </c>
      <c r="E19" s="668">
        <v>3417</v>
      </c>
    </row>
    <row r="20" spans="1:5" ht="20.100000000000001" customHeight="1" x14ac:dyDescent="0.25">
      <c r="A20" s="670"/>
      <c r="B20" s="676" t="s">
        <v>677</v>
      </c>
      <c r="C20" s="14">
        <v>3013</v>
      </c>
      <c r="D20" s="667">
        <v>10000</v>
      </c>
      <c r="E20" s="668">
        <v>9500</v>
      </c>
    </row>
    <row r="21" spans="1:5" ht="20.100000000000001" customHeight="1" x14ac:dyDescent="0.25">
      <c r="A21" s="670"/>
      <c r="B21" s="676" t="s">
        <v>783</v>
      </c>
      <c r="C21" s="14">
        <v>3014</v>
      </c>
      <c r="D21" s="667"/>
      <c r="E21" s="668"/>
    </row>
    <row r="22" spans="1:5" ht="20.100000000000001" customHeight="1" x14ac:dyDescent="0.25">
      <c r="A22" s="670"/>
      <c r="B22" s="676" t="s">
        <v>678</v>
      </c>
      <c r="C22" s="14">
        <v>3015</v>
      </c>
      <c r="D22" s="667">
        <f>D8-D13</f>
        <v>18913</v>
      </c>
      <c r="E22" s="668">
        <f>E8-E13</f>
        <v>20048</v>
      </c>
    </row>
    <row r="23" spans="1:5" ht="20.100000000000001" customHeight="1" x14ac:dyDescent="0.25">
      <c r="A23" s="670"/>
      <c r="B23" s="676" t="s">
        <v>679</v>
      </c>
      <c r="C23" s="14">
        <v>3016</v>
      </c>
      <c r="D23" s="667"/>
      <c r="E23" s="668"/>
    </row>
    <row r="24" spans="1:5" ht="20.100000000000001" customHeight="1" x14ac:dyDescent="0.25">
      <c r="A24" s="670"/>
      <c r="B24" s="677" t="s">
        <v>804</v>
      </c>
      <c r="C24" s="14"/>
      <c r="D24" s="667"/>
      <c r="E24" s="668"/>
    </row>
    <row r="25" spans="1:5" ht="20.100000000000001" customHeight="1" x14ac:dyDescent="0.25">
      <c r="A25" s="670"/>
      <c r="B25" s="675" t="s">
        <v>127</v>
      </c>
      <c r="C25" s="430">
        <v>3017</v>
      </c>
      <c r="D25" s="666"/>
      <c r="E25" s="669"/>
    </row>
    <row r="26" spans="1:5" ht="20.100000000000001" customHeight="1" x14ac:dyDescent="0.25">
      <c r="A26" s="670"/>
      <c r="B26" s="676" t="s">
        <v>681</v>
      </c>
      <c r="C26" s="14">
        <v>3018</v>
      </c>
      <c r="D26" s="667"/>
      <c r="E26" s="668"/>
    </row>
    <row r="27" spans="1:5" ht="27.75" customHeight="1" x14ac:dyDescent="0.25">
      <c r="A27" s="670"/>
      <c r="B27" s="676" t="s">
        <v>682</v>
      </c>
      <c r="C27" s="14">
        <v>3019</v>
      </c>
      <c r="D27" s="667"/>
      <c r="E27" s="668"/>
    </row>
    <row r="28" spans="1:5" ht="20.100000000000001" customHeight="1" x14ac:dyDescent="0.25">
      <c r="A28" s="670"/>
      <c r="B28" s="676" t="s">
        <v>683</v>
      </c>
      <c r="C28" s="14">
        <v>3020</v>
      </c>
      <c r="D28" s="667"/>
      <c r="E28" s="668"/>
    </row>
    <row r="29" spans="1:5" ht="20.100000000000001" customHeight="1" x14ac:dyDescent="0.25">
      <c r="A29" s="670"/>
      <c r="B29" s="676" t="s">
        <v>684</v>
      </c>
      <c r="C29" s="14">
        <v>3021</v>
      </c>
      <c r="D29" s="667"/>
      <c r="E29" s="668"/>
    </row>
    <row r="30" spans="1:5" ht="20.100000000000001" customHeight="1" x14ac:dyDescent="0.25">
      <c r="A30" s="670"/>
      <c r="B30" s="676" t="s">
        <v>32</v>
      </c>
      <c r="C30" s="14">
        <v>3022</v>
      </c>
      <c r="D30" s="667"/>
      <c r="E30" s="668"/>
    </row>
    <row r="31" spans="1:5" ht="20.100000000000001" customHeight="1" x14ac:dyDescent="0.25">
      <c r="A31" s="670"/>
      <c r="B31" s="675" t="s">
        <v>128</v>
      </c>
      <c r="C31" s="430">
        <v>3023</v>
      </c>
      <c r="D31" s="666">
        <f>D32+D33+D34</f>
        <v>34000</v>
      </c>
      <c r="E31" s="669">
        <f>E32+E33+E34</f>
        <v>38908</v>
      </c>
    </row>
    <row r="32" spans="1:5" ht="20.100000000000001" customHeight="1" x14ac:dyDescent="0.25">
      <c r="A32" s="670"/>
      <c r="B32" s="676" t="s">
        <v>685</v>
      </c>
      <c r="C32" s="14">
        <v>3024</v>
      </c>
      <c r="D32" s="667"/>
      <c r="E32" s="668"/>
    </row>
    <row r="33" spans="1:5" ht="34.5" customHeight="1" x14ac:dyDescent="0.25">
      <c r="A33" s="670"/>
      <c r="B33" s="676" t="s">
        <v>686</v>
      </c>
      <c r="C33" s="14">
        <v>3025</v>
      </c>
      <c r="D33" s="667">
        <v>34000</v>
      </c>
      <c r="E33" s="668">
        <v>38908</v>
      </c>
    </row>
    <row r="34" spans="1:5" ht="20.100000000000001" customHeight="1" x14ac:dyDescent="0.25">
      <c r="A34" s="670"/>
      <c r="B34" s="676" t="s">
        <v>687</v>
      </c>
      <c r="C34" s="14">
        <v>3026</v>
      </c>
      <c r="D34" s="667"/>
      <c r="E34" s="668"/>
    </row>
    <row r="35" spans="1:5" ht="20.100000000000001" customHeight="1" x14ac:dyDescent="0.25">
      <c r="A35" s="670"/>
      <c r="B35" s="676" t="s">
        <v>688</v>
      </c>
      <c r="C35" s="14">
        <v>3027</v>
      </c>
      <c r="D35" s="667"/>
      <c r="E35" s="668"/>
    </row>
    <row r="36" spans="1:5" ht="20.100000000000001" customHeight="1" x14ac:dyDescent="0.25">
      <c r="A36" s="670"/>
      <c r="B36" s="676" t="s">
        <v>689</v>
      </c>
      <c r="C36" s="14">
        <v>3028</v>
      </c>
      <c r="D36" s="667">
        <f>D31-D25</f>
        <v>34000</v>
      </c>
      <c r="E36" s="668">
        <f>E31-E25</f>
        <v>38908</v>
      </c>
    </row>
    <row r="37" spans="1:5" ht="22.5" customHeight="1" x14ac:dyDescent="0.25">
      <c r="A37" s="670"/>
      <c r="B37" s="677" t="s">
        <v>690</v>
      </c>
      <c r="C37" s="14"/>
      <c r="D37" s="667"/>
      <c r="E37" s="668"/>
    </row>
    <row r="38" spans="1:5" ht="20.100000000000001" customHeight="1" x14ac:dyDescent="0.25">
      <c r="A38" s="670"/>
      <c r="B38" s="675" t="s">
        <v>691</v>
      </c>
      <c r="C38" s="430">
        <v>3029</v>
      </c>
      <c r="D38" s="666"/>
      <c r="E38" s="669"/>
    </row>
    <row r="39" spans="1:5" ht="20.100000000000001" customHeight="1" x14ac:dyDescent="0.25">
      <c r="A39" s="670"/>
      <c r="B39" s="676" t="s">
        <v>33</v>
      </c>
      <c r="C39" s="14">
        <v>3030</v>
      </c>
      <c r="D39" s="667"/>
      <c r="E39" s="668"/>
    </row>
    <row r="40" spans="1:5" ht="20.100000000000001" customHeight="1" x14ac:dyDescent="0.25">
      <c r="A40" s="670"/>
      <c r="B40" s="676" t="s">
        <v>692</v>
      </c>
      <c r="C40" s="14">
        <v>3031</v>
      </c>
      <c r="D40" s="667"/>
      <c r="E40" s="668"/>
    </row>
    <row r="41" spans="1:5" ht="20.100000000000001" customHeight="1" x14ac:dyDescent="0.25">
      <c r="A41" s="670"/>
      <c r="B41" s="676" t="s">
        <v>693</v>
      </c>
      <c r="C41" s="14">
        <v>3032</v>
      </c>
      <c r="D41" s="667"/>
      <c r="E41" s="668"/>
    </row>
    <row r="42" spans="1:5" ht="20.100000000000001" customHeight="1" x14ac:dyDescent="0.25">
      <c r="A42" s="670"/>
      <c r="B42" s="676" t="s">
        <v>694</v>
      </c>
      <c r="C42" s="14">
        <v>3033</v>
      </c>
      <c r="D42" s="667"/>
      <c r="E42" s="668"/>
    </row>
    <row r="43" spans="1:5" ht="20.100000000000001" customHeight="1" x14ac:dyDescent="0.25">
      <c r="A43" s="670"/>
      <c r="B43" s="676" t="s">
        <v>695</v>
      </c>
      <c r="C43" s="14">
        <v>3034</v>
      </c>
      <c r="D43" s="667"/>
      <c r="E43" s="668"/>
    </row>
    <row r="44" spans="1:5" ht="20.100000000000001" customHeight="1" x14ac:dyDescent="0.25">
      <c r="A44" s="670"/>
      <c r="B44" s="676" t="s">
        <v>696</v>
      </c>
      <c r="C44" s="14">
        <v>3035</v>
      </c>
      <c r="D44" s="667"/>
      <c r="E44" s="668"/>
    </row>
    <row r="45" spans="1:5" ht="20.100000000000001" customHeight="1" x14ac:dyDescent="0.25">
      <c r="A45" s="670"/>
      <c r="B45" s="676" t="s">
        <v>784</v>
      </c>
      <c r="C45" s="14">
        <v>3036</v>
      </c>
      <c r="D45" s="667"/>
      <c r="E45" s="668"/>
    </row>
    <row r="46" spans="1:5" ht="20.100000000000001" customHeight="1" x14ac:dyDescent="0.25">
      <c r="A46" s="670"/>
      <c r="B46" s="675" t="s">
        <v>697</v>
      </c>
      <c r="C46" s="430">
        <v>3037</v>
      </c>
      <c r="D46" s="666"/>
      <c r="E46" s="669"/>
    </row>
    <row r="47" spans="1:5" ht="20.100000000000001" customHeight="1" x14ac:dyDescent="0.25">
      <c r="A47" s="670"/>
      <c r="B47" s="676" t="s">
        <v>698</v>
      </c>
      <c r="C47" s="14">
        <v>3038</v>
      </c>
      <c r="D47" s="667"/>
      <c r="E47" s="668"/>
    </row>
    <row r="48" spans="1:5" ht="20.100000000000001" customHeight="1" x14ac:dyDescent="0.25">
      <c r="A48" s="670"/>
      <c r="B48" s="676" t="s">
        <v>692</v>
      </c>
      <c r="C48" s="14">
        <v>3039</v>
      </c>
      <c r="D48" s="667"/>
      <c r="E48" s="668"/>
    </row>
    <row r="49" spans="1:5" ht="20.100000000000001" customHeight="1" x14ac:dyDescent="0.25">
      <c r="A49" s="670"/>
      <c r="B49" s="676" t="s">
        <v>693</v>
      </c>
      <c r="C49" s="14">
        <v>3040</v>
      </c>
      <c r="D49" s="667"/>
      <c r="E49" s="668"/>
    </row>
    <row r="50" spans="1:5" ht="20.100000000000001" customHeight="1" x14ac:dyDescent="0.25">
      <c r="A50" s="670"/>
      <c r="B50" s="676" t="s">
        <v>694</v>
      </c>
      <c r="C50" s="14">
        <v>3041</v>
      </c>
      <c r="D50" s="667"/>
      <c r="E50" s="668"/>
    </row>
    <row r="51" spans="1:5" ht="20.100000000000001" customHeight="1" x14ac:dyDescent="0.25">
      <c r="A51" s="670"/>
      <c r="B51" s="676" t="s">
        <v>695</v>
      </c>
      <c r="C51" s="14">
        <v>3042</v>
      </c>
      <c r="D51" s="667"/>
      <c r="E51" s="668"/>
    </row>
    <row r="52" spans="1:5" ht="20.100000000000001" customHeight="1" x14ac:dyDescent="0.25">
      <c r="A52" s="670"/>
      <c r="B52" s="676" t="s">
        <v>699</v>
      </c>
      <c r="C52" s="14">
        <v>3043</v>
      </c>
      <c r="D52" s="667"/>
      <c r="E52" s="668"/>
    </row>
    <row r="53" spans="1:5" ht="20.100000000000001" customHeight="1" x14ac:dyDescent="0.25">
      <c r="A53" s="670"/>
      <c r="B53" s="676" t="s">
        <v>700</v>
      </c>
      <c r="C53" s="14">
        <v>3044</v>
      </c>
      <c r="D53" s="667"/>
      <c r="E53" s="668"/>
    </row>
    <row r="54" spans="1:5" ht="20.100000000000001" customHeight="1" x14ac:dyDescent="0.25">
      <c r="A54" s="670"/>
      <c r="B54" s="676" t="s">
        <v>701</v>
      </c>
      <c r="C54" s="14">
        <v>3045</v>
      </c>
      <c r="D54" s="667"/>
      <c r="E54" s="668"/>
    </row>
    <row r="55" spans="1:5" ht="20.100000000000001" customHeight="1" x14ac:dyDescent="0.25">
      <c r="A55" s="670"/>
      <c r="B55" s="676" t="s">
        <v>702</v>
      </c>
      <c r="C55" s="14">
        <v>3046</v>
      </c>
      <c r="D55" s="667"/>
      <c r="E55" s="668"/>
    </row>
    <row r="56" spans="1:5" ht="20.100000000000001" customHeight="1" x14ac:dyDescent="0.25">
      <c r="A56" s="670"/>
      <c r="B56" s="676" t="s">
        <v>703</v>
      </c>
      <c r="C56" s="14">
        <v>3047</v>
      </c>
      <c r="D56" s="667"/>
      <c r="E56" s="668"/>
    </row>
    <row r="57" spans="1:5" ht="20.100000000000001" customHeight="1" x14ac:dyDescent="0.25">
      <c r="A57" s="670"/>
      <c r="B57" s="677" t="s">
        <v>704</v>
      </c>
      <c r="C57" s="14">
        <v>3048</v>
      </c>
      <c r="D57" s="667">
        <f>D8+D25+D38</f>
        <v>257800</v>
      </c>
      <c r="E57" s="668">
        <f>E8+E25+E38</f>
        <v>257648</v>
      </c>
    </row>
    <row r="58" spans="1:5" ht="20.100000000000001" customHeight="1" x14ac:dyDescent="0.25">
      <c r="A58" s="670"/>
      <c r="B58" s="677" t="s">
        <v>705</v>
      </c>
      <c r="C58" s="14">
        <v>3049</v>
      </c>
      <c r="D58" s="667">
        <f>D13+D31+D46</f>
        <v>272887</v>
      </c>
      <c r="E58" s="668">
        <f>E13+E31+E46</f>
        <v>276508</v>
      </c>
    </row>
    <row r="59" spans="1:5" ht="20.100000000000001" customHeight="1" x14ac:dyDescent="0.25">
      <c r="A59" s="670"/>
      <c r="B59" s="675" t="s">
        <v>706</v>
      </c>
      <c r="C59" s="430">
        <v>3050</v>
      </c>
      <c r="D59" s="666"/>
      <c r="E59" s="669"/>
    </row>
    <row r="60" spans="1:5" ht="20.100000000000001" customHeight="1" x14ac:dyDescent="0.25">
      <c r="A60" s="670"/>
      <c r="B60" s="675" t="s">
        <v>707</v>
      </c>
      <c r="C60" s="430">
        <v>3051</v>
      </c>
      <c r="D60" s="666">
        <f>D58-D57</f>
        <v>15087</v>
      </c>
      <c r="E60" s="669">
        <f>E58-E57</f>
        <v>18860</v>
      </c>
    </row>
    <row r="61" spans="1:5" ht="20.100000000000001" customHeight="1" x14ac:dyDescent="0.25">
      <c r="A61" s="670"/>
      <c r="B61" s="675" t="s">
        <v>708</v>
      </c>
      <c r="C61" s="430">
        <v>3052</v>
      </c>
      <c r="D61" s="666">
        <v>32653</v>
      </c>
      <c r="E61" s="669">
        <v>63860</v>
      </c>
    </row>
    <row r="62" spans="1:5" ht="24" customHeight="1" x14ac:dyDescent="0.25">
      <c r="A62" s="670"/>
      <c r="B62" s="677" t="s">
        <v>709</v>
      </c>
      <c r="C62" s="14">
        <v>3053</v>
      </c>
      <c r="D62" s="667"/>
      <c r="E62" s="668"/>
    </row>
    <row r="63" spans="1:5" ht="24" customHeight="1" x14ac:dyDescent="0.25">
      <c r="A63" s="670"/>
      <c r="B63" s="677" t="s">
        <v>809</v>
      </c>
      <c r="C63" s="14">
        <v>3054</v>
      </c>
      <c r="D63" s="667"/>
      <c r="E63" s="668"/>
    </row>
    <row r="64" spans="1:5" ht="20.100000000000001" customHeight="1" x14ac:dyDescent="0.25">
      <c r="B64" s="678" t="s">
        <v>710</v>
      </c>
      <c r="C64" s="838">
        <v>3055</v>
      </c>
      <c r="D64" s="840">
        <f>D59-D60+D61+D62-D63</f>
        <v>17566</v>
      </c>
      <c r="E64" s="842">
        <f>E59-E60+E61+E62-E63</f>
        <v>45000</v>
      </c>
    </row>
    <row r="65" spans="2:5" ht="13.5" customHeight="1" thickBot="1" x14ac:dyDescent="0.3">
      <c r="B65" s="679" t="s">
        <v>711</v>
      </c>
      <c r="C65" s="839"/>
      <c r="D65" s="841"/>
      <c r="E65" s="843"/>
    </row>
    <row r="66" spans="2:5" x14ac:dyDescent="0.25">
      <c r="B66" s="2"/>
    </row>
    <row r="67" spans="2:5" x14ac:dyDescent="0.25">
      <c r="B67" s="2"/>
    </row>
  </sheetData>
  <mergeCells count="5">
    <mergeCell ref="B2:E2"/>
    <mergeCell ref="B3:E3"/>
    <mergeCell ref="C64:C65"/>
    <mergeCell ref="D64:D65"/>
    <mergeCell ref="E64:E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9" tint="0.79998168889431442"/>
  </sheetPr>
  <dimension ref="A1:J23"/>
  <sheetViews>
    <sheetView showGridLines="0" workbookViewId="0">
      <selection activeCell="G8" sqref="G8"/>
    </sheetView>
  </sheetViews>
  <sheetFormatPr defaultRowHeight="15.75" x14ac:dyDescent="0.25"/>
  <cols>
    <col min="1" max="1" width="7" style="59" customWidth="1"/>
    <col min="2" max="2" width="35.5703125" style="59" customWidth="1"/>
    <col min="3" max="3" width="12.85546875" style="59" customWidth="1"/>
    <col min="4" max="4" width="10.7109375" style="59" customWidth="1"/>
    <col min="5" max="5" width="17.7109375" style="59" customWidth="1"/>
    <col min="6" max="6" width="14.85546875" style="59" customWidth="1"/>
    <col min="7" max="7" width="15.28515625" style="59" customWidth="1"/>
    <col min="8" max="8" width="15.140625" style="59" customWidth="1"/>
    <col min="9" max="9" width="34" style="59" customWidth="1"/>
    <col min="10" max="10" width="45.140625" style="59" customWidth="1"/>
    <col min="11" max="11" width="59.85546875" style="59" customWidth="1"/>
    <col min="12" max="16384" width="9.140625" style="59"/>
  </cols>
  <sheetData>
    <row r="1" spans="1:10" x14ac:dyDescent="0.25">
      <c r="J1" s="91" t="s">
        <v>661</v>
      </c>
    </row>
    <row r="3" spans="1:10" ht="20.25" customHeight="1" x14ac:dyDescent="0.25">
      <c r="B3" s="844" t="s">
        <v>717</v>
      </c>
      <c r="C3" s="844"/>
      <c r="D3" s="844"/>
      <c r="E3" s="844"/>
      <c r="F3" s="844"/>
      <c r="G3" s="844"/>
      <c r="H3" s="844"/>
      <c r="I3" s="844"/>
      <c r="J3" s="844"/>
    </row>
    <row r="4" spans="1:10" ht="16.5" thickBot="1" x14ac:dyDescent="0.3"/>
    <row r="5" spans="1:10" ht="21.75" customHeight="1" thickBot="1" x14ac:dyDescent="0.3">
      <c r="B5" s="845" t="s">
        <v>718</v>
      </c>
      <c r="C5" s="847" t="s">
        <v>719</v>
      </c>
      <c r="D5" s="849" t="s">
        <v>720</v>
      </c>
      <c r="E5" s="851" t="s">
        <v>721</v>
      </c>
      <c r="F5" s="852"/>
      <c r="G5" s="852"/>
      <c r="H5" s="853"/>
      <c r="I5" s="845" t="s">
        <v>722</v>
      </c>
      <c r="J5" s="847" t="s">
        <v>723</v>
      </c>
    </row>
    <row r="6" spans="1:10" ht="30.75" customHeight="1" thickBot="1" x14ac:dyDescent="0.3">
      <c r="B6" s="846"/>
      <c r="C6" s="848"/>
      <c r="D6" s="850"/>
      <c r="E6" s="62" t="s">
        <v>720</v>
      </c>
      <c r="F6" s="63" t="s">
        <v>752</v>
      </c>
      <c r="G6" s="63" t="s">
        <v>775</v>
      </c>
      <c r="H6" s="64" t="s">
        <v>815</v>
      </c>
      <c r="I6" s="846"/>
      <c r="J6" s="848"/>
    </row>
    <row r="7" spans="1:10" ht="164.25" customHeight="1" x14ac:dyDescent="0.25">
      <c r="A7" s="60"/>
      <c r="B7" s="688" t="s">
        <v>966</v>
      </c>
      <c r="C7" s="690" t="s">
        <v>969</v>
      </c>
      <c r="D7" s="65">
        <v>2022</v>
      </c>
      <c r="E7" s="66">
        <v>182</v>
      </c>
      <c r="F7" s="67">
        <v>168</v>
      </c>
      <c r="G7" s="68">
        <v>150</v>
      </c>
      <c r="H7" s="69">
        <v>145</v>
      </c>
      <c r="I7" s="692" t="s">
        <v>972</v>
      </c>
      <c r="J7" s="685" t="s">
        <v>977</v>
      </c>
    </row>
    <row r="8" spans="1:10" ht="81" customHeight="1" x14ac:dyDescent="0.25">
      <c r="A8" s="60"/>
      <c r="B8" s="689" t="s">
        <v>967</v>
      </c>
      <c r="C8" s="691" t="s">
        <v>970</v>
      </c>
      <c r="D8" s="71">
        <v>2022</v>
      </c>
      <c r="E8" s="699">
        <v>0.81</v>
      </c>
      <c r="F8" s="700">
        <v>0.82</v>
      </c>
      <c r="G8" s="701">
        <v>0.83</v>
      </c>
      <c r="H8" s="698">
        <v>0.84</v>
      </c>
      <c r="I8" s="693" t="s">
        <v>973</v>
      </c>
      <c r="J8" s="687" t="s">
        <v>974</v>
      </c>
    </row>
    <row r="9" spans="1:10" ht="80.25" customHeight="1" x14ac:dyDescent="0.25">
      <c r="A9" s="60"/>
      <c r="B9" s="689" t="s">
        <v>968</v>
      </c>
      <c r="C9" s="691" t="s">
        <v>971</v>
      </c>
      <c r="D9" s="71">
        <v>2022</v>
      </c>
      <c r="E9" s="694">
        <v>2589</v>
      </c>
      <c r="F9" s="695">
        <v>2500</v>
      </c>
      <c r="G9" s="696">
        <v>2900</v>
      </c>
      <c r="H9" s="697">
        <v>2900</v>
      </c>
      <c r="I9" s="693" t="s">
        <v>975</v>
      </c>
      <c r="J9" s="687" t="s">
        <v>976</v>
      </c>
    </row>
    <row r="10" spans="1:10" ht="20.100000000000001" customHeight="1" x14ac:dyDescent="0.25">
      <c r="A10" s="60"/>
      <c r="B10" s="79"/>
      <c r="C10" s="70"/>
      <c r="D10" s="71"/>
      <c r="E10" s="72"/>
      <c r="F10" s="73"/>
      <c r="G10" s="74"/>
      <c r="H10" s="75"/>
      <c r="I10" s="81"/>
      <c r="J10" s="111"/>
    </row>
    <row r="11" spans="1:10" ht="20.100000000000001" customHeight="1" x14ac:dyDescent="0.25">
      <c r="A11" s="60"/>
      <c r="B11" s="79"/>
      <c r="C11" s="70"/>
      <c r="D11" s="71"/>
      <c r="E11" s="72"/>
      <c r="F11" s="73"/>
      <c r="G11" s="74"/>
      <c r="H11" s="75"/>
      <c r="I11" s="81"/>
      <c r="J11" s="111"/>
    </row>
    <row r="12" spans="1:10" ht="20.100000000000001" customHeight="1" x14ac:dyDescent="0.25">
      <c r="A12" s="60"/>
      <c r="B12" s="79"/>
      <c r="C12" s="70"/>
      <c r="D12" s="71"/>
      <c r="E12" s="72"/>
      <c r="F12" s="73"/>
      <c r="G12" s="74"/>
      <c r="H12" s="75"/>
      <c r="I12" s="81"/>
      <c r="J12" s="111"/>
    </row>
    <row r="13" spans="1:10" ht="20.100000000000001" customHeight="1" x14ac:dyDescent="0.25">
      <c r="A13" s="60"/>
      <c r="B13" s="79"/>
      <c r="C13" s="70"/>
      <c r="D13" s="71"/>
      <c r="E13" s="72"/>
      <c r="F13" s="73"/>
      <c r="G13" s="74"/>
      <c r="H13" s="75"/>
      <c r="I13" s="81"/>
      <c r="J13" s="111"/>
    </row>
    <row r="14" spans="1:10" ht="20.100000000000001" customHeight="1" x14ac:dyDescent="0.25">
      <c r="A14" s="60"/>
      <c r="B14" s="80"/>
      <c r="C14" s="76"/>
      <c r="D14" s="65"/>
      <c r="E14" s="77"/>
      <c r="F14" s="67"/>
      <c r="G14" s="68"/>
      <c r="H14" s="78"/>
      <c r="I14" s="82"/>
      <c r="J14" s="111"/>
    </row>
    <row r="15" spans="1:10" ht="20.100000000000001" customHeight="1" x14ac:dyDescent="0.25">
      <c r="A15" s="60"/>
      <c r="B15" s="79"/>
      <c r="C15" s="70"/>
      <c r="D15" s="71"/>
      <c r="E15" s="72"/>
      <c r="F15" s="73"/>
      <c r="G15" s="74"/>
      <c r="H15" s="75"/>
      <c r="I15" s="81"/>
      <c r="J15" s="111"/>
    </row>
    <row r="16" spans="1:10" ht="20.100000000000001" customHeight="1" x14ac:dyDescent="0.25">
      <c r="A16" s="60"/>
      <c r="B16" s="79"/>
      <c r="C16" s="70"/>
      <c r="D16" s="71"/>
      <c r="E16" s="72"/>
      <c r="F16" s="73"/>
      <c r="G16" s="74"/>
      <c r="H16" s="75"/>
      <c r="I16" s="81"/>
      <c r="J16" s="111"/>
    </row>
    <row r="17" spans="1:10" ht="20.100000000000001" customHeight="1" x14ac:dyDescent="0.25">
      <c r="A17" s="60"/>
      <c r="B17" s="79"/>
      <c r="C17" s="70"/>
      <c r="D17" s="71"/>
      <c r="E17" s="72"/>
      <c r="F17" s="73"/>
      <c r="G17" s="74"/>
      <c r="H17" s="75"/>
      <c r="I17" s="81"/>
      <c r="J17" s="111"/>
    </row>
    <row r="18" spans="1:10" ht="20.100000000000001" customHeight="1" x14ac:dyDescent="0.25">
      <c r="A18" s="60"/>
      <c r="B18" s="79"/>
      <c r="C18" s="70"/>
      <c r="D18" s="71"/>
      <c r="E18" s="72"/>
      <c r="F18" s="73"/>
      <c r="G18" s="74"/>
      <c r="H18" s="75"/>
      <c r="I18" s="81"/>
      <c r="J18" s="111"/>
    </row>
    <row r="19" spans="1:10" ht="20.100000000000001" customHeight="1" x14ac:dyDescent="0.25">
      <c r="A19" s="60"/>
      <c r="B19" s="79"/>
      <c r="C19" s="70"/>
      <c r="D19" s="71"/>
      <c r="E19" s="72"/>
      <c r="F19" s="73"/>
      <c r="G19" s="74"/>
      <c r="H19" s="75"/>
      <c r="I19" s="81"/>
      <c r="J19" s="111"/>
    </row>
    <row r="20" spans="1:10" ht="20.100000000000001" customHeight="1" x14ac:dyDescent="0.25">
      <c r="A20" s="60"/>
      <c r="B20" s="79"/>
      <c r="C20" s="70"/>
      <c r="D20" s="71"/>
      <c r="E20" s="72"/>
      <c r="F20" s="73"/>
      <c r="G20" s="74"/>
      <c r="H20" s="75"/>
      <c r="I20" s="81"/>
      <c r="J20" s="111"/>
    </row>
    <row r="21" spans="1:10" ht="20.100000000000001" customHeight="1" thickBot="1" x14ac:dyDescent="0.3">
      <c r="A21" s="60"/>
      <c r="B21" s="83"/>
      <c r="C21" s="84"/>
      <c r="D21" s="85"/>
      <c r="E21" s="86"/>
      <c r="F21" s="87"/>
      <c r="G21" s="88"/>
      <c r="H21" s="89"/>
      <c r="I21" s="90"/>
      <c r="J21" s="456"/>
    </row>
    <row r="22" spans="1:10" x14ac:dyDescent="0.25">
      <c r="J22" s="457"/>
    </row>
    <row r="23" spans="1:10" x14ac:dyDescent="0.25">
      <c r="B23" s="61"/>
    </row>
  </sheetData>
  <mergeCells count="7">
    <mergeCell ref="B3:J3"/>
    <mergeCell ref="B5:B6"/>
    <mergeCell ref="C5:C6"/>
    <mergeCell ref="D5:D6"/>
    <mergeCell ref="E5:H5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79998168889431442"/>
  </sheetPr>
  <dimension ref="A1:M42"/>
  <sheetViews>
    <sheetView showGridLines="0" workbookViewId="0">
      <selection activeCell="J12" sqref="J12"/>
    </sheetView>
  </sheetViews>
  <sheetFormatPr defaultRowHeight="15.75" x14ac:dyDescent="0.25"/>
  <cols>
    <col min="1" max="1" width="7.140625" style="94" customWidth="1"/>
    <col min="2" max="2" width="33.7109375" style="94" customWidth="1"/>
    <col min="3" max="3" width="6.42578125" style="94" customWidth="1"/>
    <col min="4" max="4" width="22.42578125" style="94" customWidth="1"/>
    <col min="5" max="5" width="6.42578125" style="94" customWidth="1"/>
    <col min="6" max="6" width="22.42578125" style="94" customWidth="1"/>
    <col min="7" max="7" width="6.42578125" style="94" customWidth="1"/>
    <col min="8" max="8" width="18.42578125" style="94" customWidth="1"/>
    <col min="9" max="9" width="20.28515625" style="94" customWidth="1"/>
    <col min="10" max="10" width="48.140625" style="94" customWidth="1"/>
    <col min="11" max="11" width="9.140625" style="94" customWidth="1"/>
    <col min="12" max="16384" width="9.140625" style="94"/>
  </cols>
  <sheetData>
    <row r="1" spans="1:13" s="93" customFormat="1" ht="5.0999999999999996" customHeight="1" x14ac:dyDescent="0.25">
      <c r="A1" s="92"/>
      <c r="B1" s="97"/>
      <c r="C1" s="97"/>
      <c r="D1" s="97"/>
      <c r="E1" s="98"/>
      <c r="F1" s="98"/>
      <c r="G1" s="98"/>
      <c r="H1" s="98"/>
      <c r="I1" s="98"/>
      <c r="J1" s="854" t="s">
        <v>749</v>
      </c>
    </row>
    <row r="2" spans="1:13" s="93" customFormat="1" ht="5.0999999999999996" customHeight="1" x14ac:dyDescent="0.25">
      <c r="A2" s="92">
        <v>1</v>
      </c>
      <c r="B2" s="97" t="s">
        <v>724</v>
      </c>
      <c r="C2" s="97">
        <v>1</v>
      </c>
      <c r="D2" s="97" t="s">
        <v>725</v>
      </c>
      <c r="E2" s="98"/>
      <c r="F2" s="98"/>
      <c r="G2" s="98"/>
      <c r="H2" s="98"/>
      <c r="I2" s="98"/>
      <c r="J2" s="854"/>
    </row>
    <row r="3" spans="1:13" s="93" customFormat="1" ht="5.25" customHeight="1" x14ac:dyDescent="0.25">
      <c r="A3" s="92">
        <v>2</v>
      </c>
      <c r="B3" s="97" t="s">
        <v>726</v>
      </c>
      <c r="C3" s="97">
        <v>2</v>
      </c>
      <c r="D3" s="97" t="s">
        <v>727</v>
      </c>
      <c r="E3" s="98"/>
      <c r="F3" s="98"/>
      <c r="G3" s="98"/>
      <c r="H3" s="98"/>
      <c r="I3" s="98"/>
      <c r="J3" s="854"/>
    </row>
    <row r="4" spans="1:13" s="93" customFormat="1" ht="1.5" customHeight="1" x14ac:dyDescent="0.25">
      <c r="A4" s="92">
        <v>3</v>
      </c>
      <c r="B4" s="97" t="s">
        <v>728</v>
      </c>
      <c r="C4" s="97">
        <v>3</v>
      </c>
      <c r="D4" s="97" t="s">
        <v>729</v>
      </c>
      <c r="E4" s="98"/>
      <c r="F4" s="98"/>
      <c r="G4" s="98"/>
      <c r="H4" s="98"/>
      <c r="I4" s="98"/>
      <c r="J4" s="98"/>
    </row>
    <row r="5" spans="1:13" ht="18" x14ac:dyDescent="0.25">
      <c r="B5" s="855" t="s">
        <v>748</v>
      </c>
      <c r="C5" s="855"/>
      <c r="D5" s="855"/>
      <c r="E5" s="855"/>
      <c r="F5" s="855"/>
      <c r="G5" s="855"/>
      <c r="H5" s="855"/>
      <c r="I5" s="855"/>
      <c r="J5" s="855"/>
    </row>
    <row r="6" spans="1:13" ht="9" customHeight="1" thickBot="1" x14ac:dyDescent="0.3">
      <c r="B6" s="100"/>
      <c r="C6" s="100"/>
      <c r="D6" s="100"/>
      <c r="E6" s="100"/>
      <c r="F6" s="100"/>
      <c r="G6" s="100"/>
      <c r="H6" s="100"/>
      <c r="I6" s="100"/>
      <c r="J6" s="100"/>
    </row>
    <row r="7" spans="1:13" ht="39.75" customHeight="1" thickBot="1" x14ac:dyDescent="0.3">
      <c r="A7" s="95"/>
      <c r="B7" s="856" t="s">
        <v>730</v>
      </c>
      <c r="C7" s="858" t="s">
        <v>731</v>
      </c>
      <c r="D7" s="856"/>
      <c r="E7" s="859" t="s">
        <v>732</v>
      </c>
      <c r="F7" s="860"/>
      <c r="G7" s="861" t="s">
        <v>733</v>
      </c>
      <c r="H7" s="862"/>
      <c r="I7" s="863" t="s">
        <v>750</v>
      </c>
      <c r="J7" s="865" t="s">
        <v>751</v>
      </c>
    </row>
    <row r="8" spans="1:13" ht="27.75" customHeight="1" thickBot="1" x14ac:dyDescent="0.3">
      <c r="A8" s="95"/>
      <c r="B8" s="857"/>
      <c r="C8" s="101" t="s">
        <v>734</v>
      </c>
      <c r="D8" s="103" t="s">
        <v>735</v>
      </c>
      <c r="E8" s="101" t="s">
        <v>734</v>
      </c>
      <c r="F8" s="104" t="s">
        <v>736</v>
      </c>
      <c r="G8" s="102" t="s">
        <v>737</v>
      </c>
      <c r="H8" s="105" t="s">
        <v>738</v>
      </c>
      <c r="I8" s="864"/>
      <c r="J8" s="866"/>
    </row>
    <row r="9" spans="1:13" ht="28.5" x14ac:dyDescent="0.25">
      <c r="A9" s="95"/>
      <c r="B9" s="680" t="s">
        <v>958</v>
      </c>
      <c r="C9" s="682">
        <v>2</v>
      </c>
      <c r="D9" s="107" t="str">
        <f>IF(C9=1,$B$2,IF(C9=2,$B$3,IF(C9=3,$B$4," ")))</f>
        <v>Умерена вероватноћа</v>
      </c>
      <c r="E9" s="683">
        <v>2</v>
      </c>
      <c r="F9" s="109" t="str">
        <f>IF(E9=1,$D$2,IF(E9=2,$D$3,IF(E9=3,$D$4," ")))</f>
        <v>Умерен утицај</v>
      </c>
      <c r="G9" s="110">
        <f>IF(C9*E9=0," ",C9*E9)</f>
        <v>4</v>
      </c>
      <c r="H9" s="107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684">
        <v>10000</v>
      </c>
      <c r="J9" s="685" t="s">
        <v>962</v>
      </c>
    </row>
    <row r="10" spans="1:13" ht="42.75" x14ac:dyDescent="0.25">
      <c r="A10" s="95"/>
      <c r="B10" s="681" t="s">
        <v>959</v>
      </c>
      <c r="C10" s="682">
        <v>2</v>
      </c>
      <c r="D10" s="109" t="str">
        <f>IF(C10=1,$B$2,IF(C10=2,$B$3,IF(C10=3,$B$4," ")))</f>
        <v>Умерена вероватноћа</v>
      </c>
      <c r="E10" s="683">
        <v>2</v>
      </c>
      <c r="F10" s="109" t="str">
        <f>IF(E10=1,$D$2,IF(E10=2,$D$3,IF(E10=3,$D$4," ")))</f>
        <v>Умерен утицај</v>
      </c>
      <c r="G10" s="110">
        <f t="shared" ref="G10:G27" si="0">IF(C10*E10=0," ",C10*E10)</f>
        <v>4</v>
      </c>
      <c r="H10" s="109" t="str">
        <f t="shared" ref="H10:H27" si="1">IF(G10=1,"Низак ризик",IF(G10=2,"Умерен ризик",IF(G10=3,"Умерен ризик",IF(G10=4,"Умерен ризик",IF(G10=6,"Висок ризик",IF(G10=9,"Критичан ризик"," "))))))</f>
        <v>Умерен ризик</v>
      </c>
      <c r="I10" s="686">
        <v>1000</v>
      </c>
      <c r="J10" s="687" t="s">
        <v>963</v>
      </c>
      <c r="L10" s="96"/>
      <c r="M10" s="96"/>
    </row>
    <row r="11" spans="1:13" ht="28.5" x14ac:dyDescent="0.25">
      <c r="A11" s="95"/>
      <c r="B11" s="681" t="s">
        <v>960</v>
      </c>
      <c r="C11" s="682">
        <v>2</v>
      </c>
      <c r="D11" s="109" t="str">
        <f t="shared" ref="D11:D27" si="2">IF(C11=1,$B$2,IF(C11=2,$B$3,IF(C11=3,$B$4," ")))</f>
        <v>Умерена вероватноћа</v>
      </c>
      <c r="E11" s="683">
        <v>2</v>
      </c>
      <c r="F11" s="109" t="str">
        <f t="shared" ref="F11:F27" si="3">IF(E11=1,$D$2,IF(E11=2,$D$3,IF(E11=3,$D$4," ")))</f>
        <v>Умерен утицај</v>
      </c>
      <c r="G11" s="110">
        <f t="shared" si="0"/>
        <v>4</v>
      </c>
      <c r="H11" s="109" t="str">
        <f t="shared" si="1"/>
        <v>Умерен ризик</v>
      </c>
      <c r="I11" s="686">
        <v>2000</v>
      </c>
      <c r="J11" s="687" t="s">
        <v>964</v>
      </c>
      <c r="L11" s="96"/>
      <c r="M11" s="96"/>
    </row>
    <row r="12" spans="1:13" ht="57" x14ac:dyDescent="0.25">
      <c r="A12" s="95"/>
      <c r="B12" s="681" t="s">
        <v>961</v>
      </c>
      <c r="C12" s="682">
        <v>2</v>
      </c>
      <c r="D12" s="109" t="str">
        <f t="shared" si="2"/>
        <v>Умерена вероватноћа</v>
      </c>
      <c r="E12" s="683">
        <v>2</v>
      </c>
      <c r="F12" s="109" t="str">
        <f t="shared" si="3"/>
        <v>Умерен утицај</v>
      </c>
      <c r="G12" s="110">
        <f t="shared" si="0"/>
        <v>4</v>
      </c>
      <c r="H12" s="109" t="str">
        <f t="shared" si="1"/>
        <v>Умерен ризик</v>
      </c>
      <c r="I12" s="686">
        <v>5000</v>
      </c>
      <c r="J12" s="687" t="s">
        <v>965</v>
      </c>
      <c r="L12" s="96"/>
      <c r="M12" s="96"/>
    </row>
    <row r="13" spans="1:13" x14ac:dyDescent="0.25">
      <c r="A13" s="95"/>
      <c r="B13" s="112"/>
      <c r="C13" s="106"/>
      <c r="D13" s="109" t="str">
        <f t="shared" si="2"/>
        <v xml:space="preserve"> </v>
      </c>
      <c r="E13" s="108"/>
      <c r="F13" s="109" t="str">
        <f t="shared" si="3"/>
        <v xml:space="preserve"> </v>
      </c>
      <c r="G13" s="110" t="str">
        <f t="shared" si="0"/>
        <v xml:space="preserve"> </v>
      </c>
      <c r="H13" s="109" t="str">
        <f t="shared" si="1"/>
        <v xml:space="preserve"> </v>
      </c>
      <c r="I13" s="115"/>
      <c r="J13" s="111"/>
      <c r="L13" s="96"/>
      <c r="M13" s="96"/>
    </row>
    <row r="14" spans="1:13" x14ac:dyDescent="0.25">
      <c r="A14" s="95"/>
      <c r="B14" s="112"/>
      <c r="C14" s="106"/>
      <c r="D14" s="109" t="str">
        <f t="shared" si="2"/>
        <v xml:space="preserve"> </v>
      </c>
      <c r="E14" s="108"/>
      <c r="F14" s="109" t="str">
        <f t="shared" si="3"/>
        <v xml:space="preserve"> </v>
      </c>
      <c r="G14" s="110" t="str">
        <f t="shared" si="0"/>
        <v xml:space="preserve"> </v>
      </c>
      <c r="H14" s="109" t="str">
        <f t="shared" si="1"/>
        <v xml:space="preserve"> </v>
      </c>
      <c r="I14" s="115"/>
      <c r="J14" s="111"/>
    </row>
    <row r="15" spans="1:13" x14ac:dyDescent="0.25">
      <c r="A15" s="95"/>
      <c r="B15" s="112"/>
      <c r="C15" s="106"/>
      <c r="D15" s="109" t="str">
        <f t="shared" si="2"/>
        <v xml:space="preserve"> </v>
      </c>
      <c r="E15" s="108"/>
      <c r="F15" s="109" t="str">
        <f t="shared" si="3"/>
        <v xml:space="preserve"> </v>
      </c>
      <c r="G15" s="110" t="str">
        <f t="shared" si="0"/>
        <v xml:space="preserve"> </v>
      </c>
      <c r="H15" s="109" t="str">
        <f t="shared" si="1"/>
        <v xml:space="preserve"> </v>
      </c>
      <c r="I15" s="115"/>
      <c r="J15" s="111"/>
    </row>
    <row r="16" spans="1:13" x14ac:dyDescent="0.25">
      <c r="A16" s="95"/>
      <c r="B16" s="112"/>
      <c r="C16" s="106"/>
      <c r="D16" s="109" t="str">
        <f t="shared" si="2"/>
        <v xml:space="preserve"> </v>
      </c>
      <c r="E16" s="108"/>
      <c r="F16" s="109" t="str">
        <f t="shared" si="3"/>
        <v xml:space="preserve"> </v>
      </c>
      <c r="G16" s="110" t="str">
        <f t="shared" si="0"/>
        <v xml:space="preserve"> </v>
      </c>
      <c r="H16" s="109" t="str">
        <f t="shared" si="1"/>
        <v xml:space="preserve"> </v>
      </c>
      <c r="I16" s="115"/>
      <c r="J16" s="111"/>
    </row>
    <row r="17" spans="1:10" x14ac:dyDescent="0.25">
      <c r="A17" s="95"/>
      <c r="B17" s="112"/>
      <c r="C17" s="106"/>
      <c r="D17" s="109" t="str">
        <f t="shared" si="2"/>
        <v xml:space="preserve"> </v>
      </c>
      <c r="E17" s="108"/>
      <c r="F17" s="109" t="str">
        <f t="shared" si="3"/>
        <v xml:space="preserve"> </v>
      </c>
      <c r="G17" s="110" t="str">
        <f t="shared" si="0"/>
        <v xml:space="preserve"> </v>
      </c>
      <c r="H17" s="109" t="str">
        <f t="shared" si="1"/>
        <v xml:space="preserve"> </v>
      </c>
      <c r="I17" s="115"/>
      <c r="J17" s="111"/>
    </row>
    <row r="18" spans="1:10" x14ac:dyDescent="0.25">
      <c r="A18" s="95"/>
      <c r="B18" s="112"/>
      <c r="C18" s="106"/>
      <c r="D18" s="109" t="str">
        <f t="shared" si="2"/>
        <v xml:space="preserve"> </v>
      </c>
      <c r="E18" s="108"/>
      <c r="F18" s="109" t="str">
        <f t="shared" si="3"/>
        <v xml:space="preserve"> </v>
      </c>
      <c r="G18" s="110" t="str">
        <f t="shared" si="0"/>
        <v xml:space="preserve"> </v>
      </c>
      <c r="H18" s="109" t="str">
        <f t="shared" si="1"/>
        <v xml:space="preserve"> </v>
      </c>
      <c r="I18" s="115"/>
      <c r="J18" s="111"/>
    </row>
    <row r="19" spans="1:10" x14ac:dyDescent="0.25">
      <c r="A19" s="95"/>
      <c r="B19" s="112"/>
      <c r="C19" s="106"/>
      <c r="D19" s="109" t="str">
        <f t="shared" si="2"/>
        <v xml:space="preserve"> </v>
      </c>
      <c r="E19" s="108"/>
      <c r="F19" s="109" t="str">
        <f t="shared" si="3"/>
        <v xml:space="preserve"> </v>
      </c>
      <c r="G19" s="110" t="str">
        <f t="shared" si="0"/>
        <v xml:space="preserve"> </v>
      </c>
      <c r="H19" s="109" t="str">
        <f t="shared" si="1"/>
        <v xml:space="preserve"> </v>
      </c>
      <c r="I19" s="115"/>
      <c r="J19" s="111"/>
    </row>
    <row r="20" spans="1:10" x14ac:dyDescent="0.25">
      <c r="A20" s="95"/>
      <c r="B20" s="112"/>
      <c r="C20" s="106"/>
      <c r="D20" s="109" t="str">
        <f t="shared" si="2"/>
        <v xml:space="preserve"> </v>
      </c>
      <c r="E20" s="108"/>
      <c r="F20" s="109" t="str">
        <f t="shared" si="3"/>
        <v xml:space="preserve"> </v>
      </c>
      <c r="G20" s="110" t="str">
        <f t="shared" si="0"/>
        <v xml:space="preserve"> </v>
      </c>
      <c r="H20" s="109" t="str">
        <f t="shared" si="1"/>
        <v xml:space="preserve"> </v>
      </c>
      <c r="I20" s="115"/>
      <c r="J20" s="111"/>
    </row>
    <row r="21" spans="1:10" x14ac:dyDescent="0.25">
      <c r="A21" s="95"/>
      <c r="B21" s="112"/>
      <c r="C21" s="106"/>
      <c r="D21" s="109" t="str">
        <f t="shared" si="2"/>
        <v xml:space="preserve"> </v>
      </c>
      <c r="E21" s="108"/>
      <c r="F21" s="109" t="str">
        <f t="shared" si="3"/>
        <v xml:space="preserve"> </v>
      </c>
      <c r="G21" s="110" t="str">
        <f t="shared" si="0"/>
        <v xml:space="preserve"> </v>
      </c>
      <c r="H21" s="109" t="str">
        <f t="shared" si="1"/>
        <v xml:space="preserve"> </v>
      </c>
      <c r="I21" s="115"/>
      <c r="J21" s="111"/>
    </row>
    <row r="22" spans="1:10" x14ac:dyDescent="0.25">
      <c r="A22" s="95"/>
      <c r="B22" s="112"/>
      <c r="C22" s="106"/>
      <c r="D22" s="109" t="str">
        <f t="shared" si="2"/>
        <v xml:space="preserve"> </v>
      </c>
      <c r="E22" s="108"/>
      <c r="F22" s="109" t="str">
        <f t="shared" si="3"/>
        <v xml:space="preserve"> </v>
      </c>
      <c r="G22" s="110" t="str">
        <f t="shared" si="0"/>
        <v xml:space="preserve"> </v>
      </c>
      <c r="H22" s="109" t="str">
        <f t="shared" si="1"/>
        <v xml:space="preserve"> </v>
      </c>
      <c r="I22" s="115"/>
      <c r="J22" s="111"/>
    </row>
    <row r="23" spans="1:10" x14ac:dyDescent="0.25">
      <c r="A23" s="95"/>
      <c r="B23" s="112"/>
      <c r="C23" s="106"/>
      <c r="D23" s="109" t="str">
        <f t="shared" si="2"/>
        <v xml:space="preserve"> </v>
      </c>
      <c r="E23" s="108"/>
      <c r="F23" s="109" t="str">
        <f t="shared" si="3"/>
        <v xml:space="preserve"> </v>
      </c>
      <c r="G23" s="110" t="str">
        <f t="shared" si="0"/>
        <v xml:space="preserve"> </v>
      </c>
      <c r="H23" s="109" t="str">
        <f t="shared" si="1"/>
        <v xml:space="preserve"> </v>
      </c>
      <c r="I23" s="115"/>
      <c r="J23" s="111"/>
    </row>
    <row r="24" spans="1:10" x14ac:dyDescent="0.25">
      <c r="A24" s="95"/>
      <c r="B24" s="112"/>
      <c r="C24" s="106"/>
      <c r="D24" s="109" t="str">
        <f t="shared" si="2"/>
        <v xml:space="preserve"> </v>
      </c>
      <c r="E24" s="108"/>
      <c r="F24" s="109" t="str">
        <f t="shared" si="3"/>
        <v xml:space="preserve"> </v>
      </c>
      <c r="G24" s="110" t="str">
        <f t="shared" si="0"/>
        <v xml:space="preserve"> </v>
      </c>
      <c r="H24" s="109" t="str">
        <f t="shared" si="1"/>
        <v xml:space="preserve"> </v>
      </c>
      <c r="I24" s="115"/>
      <c r="J24" s="111"/>
    </row>
    <row r="25" spans="1:10" x14ac:dyDescent="0.25">
      <c r="A25" s="95"/>
      <c r="B25" s="112"/>
      <c r="C25" s="106"/>
      <c r="D25" s="109" t="str">
        <f t="shared" si="2"/>
        <v xml:space="preserve"> </v>
      </c>
      <c r="E25" s="108"/>
      <c r="F25" s="109" t="str">
        <f t="shared" si="3"/>
        <v xml:space="preserve"> </v>
      </c>
      <c r="G25" s="110" t="str">
        <f t="shared" si="0"/>
        <v xml:space="preserve"> </v>
      </c>
      <c r="H25" s="109" t="str">
        <f t="shared" si="1"/>
        <v xml:space="preserve"> </v>
      </c>
      <c r="I25" s="115"/>
      <c r="J25" s="111"/>
    </row>
    <row r="26" spans="1:10" x14ac:dyDescent="0.25">
      <c r="A26" s="95"/>
      <c r="B26" s="112"/>
      <c r="C26" s="106"/>
      <c r="D26" s="109" t="str">
        <f t="shared" si="2"/>
        <v xml:space="preserve"> </v>
      </c>
      <c r="E26" s="108"/>
      <c r="F26" s="109" t="str">
        <f t="shared" si="3"/>
        <v xml:space="preserve"> </v>
      </c>
      <c r="G26" s="110" t="str">
        <f t="shared" si="0"/>
        <v xml:space="preserve"> </v>
      </c>
      <c r="H26" s="109" t="str">
        <f t="shared" si="1"/>
        <v xml:space="preserve"> </v>
      </c>
      <c r="I26" s="115"/>
      <c r="J26" s="111"/>
    </row>
    <row r="27" spans="1:10" x14ac:dyDescent="0.25">
      <c r="A27" s="95"/>
      <c r="B27" s="112"/>
      <c r="C27" s="106"/>
      <c r="D27" s="109" t="str">
        <f t="shared" si="2"/>
        <v xml:space="preserve"> </v>
      </c>
      <c r="E27" s="108"/>
      <c r="F27" s="109" t="str">
        <f t="shared" si="3"/>
        <v xml:space="preserve"> </v>
      </c>
      <c r="G27" s="110" t="str">
        <f t="shared" si="0"/>
        <v xml:space="preserve"> </v>
      </c>
      <c r="H27" s="109" t="str">
        <f t="shared" si="1"/>
        <v xml:space="preserve"> </v>
      </c>
      <c r="I27" s="115"/>
      <c r="J27" s="111"/>
    </row>
    <row r="30" spans="1:10" x14ac:dyDescent="0.25">
      <c r="B30" s="114" t="s">
        <v>215</v>
      </c>
      <c r="C30" s="113"/>
      <c r="D30" s="99"/>
      <c r="E30" s="99"/>
      <c r="F30" s="99"/>
      <c r="H30" s="96"/>
      <c r="I30" s="96"/>
      <c r="J30" s="96"/>
    </row>
    <row r="31" spans="1:10" x14ac:dyDescent="0.25">
      <c r="B31" s="113" t="s">
        <v>739</v>
      </c>
      <c r="C31" s="113"/>
      <c r="D31" s="99"/>
      <c r="E31" s="99"/>
      <c r="F31" s="99"/>
      <c r="H31" s="96"/>
    </row>
    <row r="32" spans="1:10" x14ac:dyDescent="0.25">
      <c r="B32" s="113" t="s">
        <v>740</v>
      </c>
      <c r="C32" s="113"/>
      <c r="D32" s="99"/>
      <c r="E32" s="99"/>
      <c r="F32" s="99"/>
      <c r="H32" s="96"/>
    </row>
    <row r="33" spans="2:10" x14ac:dyDescent="0.25">
      <c r="B33" s="113" t="s">
        <v>741</v>
      </c>
      <c r="C33" s="113"/>
      <c r="D33" s="99"/>
      <c r="E33" s="99"/>
      <c r="F33" s="99"/>
      <c r="H33" s="96"/>
    </row>
    <row r="34" spans="2:10" x14ac:dyDescent="0.25">
      <c r="B34" s="113" t="s">
        <v>742</v>
      </c>
      <c r="C34" s="113"/>
      <c r="D34" s="99"/>
      <c r="E34" s="99"/>
      <c r="F34" s="99"/>
      <c r="H34" s="96"/>
    </row>
    <row r="35" spans="2:10" x14ac:dyDescent="0.25">
      <c r="B35" s="113"/>
      <c r="C35" s="113"/>
      <c r="D35" s="99"/>
      <c r="E35" s="99"/>
      <c r="F35" s="99"/>
      <c r="H35" s="96"/>
    </row>
    <row r="36" spans="2:10" x14ac:dyDescent="0.25">
      <c r="B36" s="113" t="s">
        <v>743</v>
      </c>
      <c r="C36" s="113"/>
      <c r="D36" s="99"/>
      <c r="E36" s="99"/>
      <c r="F36" s="99"/>
      <c r="H36" s="96"/>
    </row>
    <row r="37" spans="2:10" x14ac:dyDescent="0.25">
      <c r="B37" s="113" t="s">
        <v>744</v>
      </c>
      <c r="C37" s="113"/>
      <c r="D37" s="99"/>
      <c r="E37" s="99"/>
      <c r="F37" s="99"/>
      <c r="H37" s="96"/>
    </row>
    <row r="38" spans="2:10" x14ac:dyDescent="0.25">
      <c r="B38" s="113" t="s">
        <v>745</v>
      </c>
      <c r="C38" s="113"/>
      <c r="D38" s="99"/>
      <c r="E38" s="99"/>
      <c r="F38" s="99"/>
      <c r="H38" s="96"/>
      <c r="I38" s="96"/>
      <c r="J38" s="96"/>
    </row>
    <row r="39" spans="2:10" x14ac:dyDescent="0.25">
      <c r="B39" s="113" t="s">
        <v>746</v>
      </c>
      <c r="C39" s="113"/>
      <c r="D39" s="99"/>
      <c r="E39" s="99"/>
      <c r="F39" s="99"/>
      <c r="H39" s="96"/>
      <c r="I39" s="96"/>
      <c r="J39" s="96"/>
    </row>
    <row r="40" spans="2:10" x14ac:dyDescent="0.25">
      <c r="B40" s="113"/>
      <c r="C40" s="113"/>
      <c r="D40" s="99"/>
      <c r="E40" s="99"/>
      <c r="F40" s="99"/>
      <c r="H40" s="96"/>
      <c r="I40" s="96"/>
      <c r="J40" s="96"/>
    </row>
    <row r="41" spans="2:10" x14ac:dyDescent="0.25">
      <c r="B41" s="113" t="s">
        <v>747</v>
      </c>
      <c r="C41" s="113"/>
      <c r="D41" s="99"/>
      <c r="E41" s="99"/>
      <c r="F41" s="99"/>
      <c r="H41" s="96"/>
      <c r="I41" s="96"/>
      <c r="J41" s="96"/>
    </row>
    <row r="42" spans="2:10" x14ac:dyDescent="0.25">
      <c r="H42" s="96"/>
      <c r="I42" s="96"/>
      <c r="J42" s="96"/>
    </row>
  </sheetData>
  <sheetProtection formatCells="0" formatColumns="0" formatRows="0" insertRows="0" deleteRows="0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G50"/>
  <sheetViews>
    <sheetView showGridLines="0" topLeftCell="A13" workbookViewId="0">
      <selection activeCell="D19" sqref="D19"/>
    </sheetView>
  </sheetViews>
  <sheetFormatPr defaultRowHeight="12.75" x14ac:dyDescent="0.2"/>
  <cols>
    <col min="1" max="1" width="41.42578125" style="6" customWidth="1"/>
    <col min="2" max="2" width="20.85546875" style="6" customWidth="1"/>
    <col min="3" max="6" width="13.28515625" style="6" customWidth="1"/>
    <col min="7" max="16384" width="9.140625" style="6"/>
  </cols>
  <sheetData>
    <row r="1" spans="1:6" x14ac:dyDescent="0.2">
      <c r="E1" s="867" t="s">
        <v>753</v>
      </c>
      <c r="F1" s="867"/>
    </row>
    <row r="2" spans="1:6" x14ac:dyDescent="0.2">
      <c r="E2" s="36"/>
    </row>
    <row r="3" spans="1:6" ht="15.75" x14ac:dyDescent="0.25">
      <c r="A3" s="837" t="s">
        <v>348</v>
      </c>
      <c r="B3" s="837"/>
      <c r="C3" s="837"/>
      <c r="D3" s="837"/>
      <c r="E3" s="837"/>
      <c r="F3" s="837"/>
    </row>
    <row r="5" spans="1:6" x14ac:dyDescent="0.2">
      <c r="F5" s="36" t="s">
        <v>193</v>
      </c>
    </row>
    <row r="6" spans="1:6" ht="30.75" customHeight="1" thickBot="1" x14ac:dyDescent="0.25">
      <c r="A6" s="135"/>
      <c r="B6" s="460"/>
      <c r="C6" s="461" t="s">
        <v>387</v>
      </c>
      <c r="D6" s="461" t="s">
        <v>399</v>
      </c>
      <c r="E6" s="461" t="s">
        <v>713</v>
      </c>
      <c r="F6" s="462" t="s">
        <v>752</v>
      </c>
    </row>
    <row r="7" spans="1:6" ht="15.75" thickTop="1" x14ac:dyDescent="0.2">
      <c r="A7" s="463" t="s">
        <v>359</v>
      </c>
      <c r="B7" s="141" t="s">
        <v>204</v>
      </c>
      <c r="C7" s="730">
        <v>250714</v>
      </c>
      <c r="D7" s="718">
        <v>253175</v>
      </c>
      <c r="E7" s="127">
        <v>169406</v>
      </c>
      <c r="F7" s="142">
        <v>146116</v>
      </c>
    </row>
    <row r="8" spans="1:6" ht="15.75" thickBot="1" x14ac:dyDescent="0.25">
      <c r="A8" s="137"/>
      <c r="B8" s="143" t="s">
        <v>205</v>
      </c>
      <c r="C8" s="731">
        <v>251577</v>
      </c>
      <c r="D8" s="9">
        <v>169781</v>
      </c>
      <c r="E8" s="9">
        <v>150906</v>
      </c>
      <c r="F8" s="144" t="s">
        <v>206</v>
      </c>
    </row>
    <row r="9" spans="1:6" ht="15" x14ac:dyDescent="0.2">
      <c r="A9" s="464"/>
      <c r="B9" s="465" t="s">
        <v>360</v>
      </c>
      <c r="C9" s="732">
        <f>IFERROR(C8/C7-1,0)</f>
        <v>3.442169164865172E-3</v>
      </c>
      <c r="D9" s="466">
        <f>IFERROR(D8/D7-1,0)</f>
        <v>-0.32939271255060731</v>
      </c>
      <c r="E9" s="466">
        <f>IFERROR(E8/E7-1,0)</f>
        <v>-0.10920510489593049</v>
      </c>
      <c r="F9" s="467" t="s">
        <v>206</v>
      </c>
    </row>
    <row r="10" spans="1:6" ht="15.75" thickBot="1" x14ac:dyDescent="0.25">
      <c r="A10" s="868" t="s">
        <v>361</v>
      </c>
      <c r="B10" s="869"/>
      <c r="C10" s="733">
        <f>IFERROR(C8/B8-1,0)</f>
        <v>0</v>
      </c>
      <c r="D10" s="468">
        <f>IFERROR(D8/C8-1,0)</f>
        <v>-0.32513306065339831</v>
      </c>
      <c r="E10" s="468">
        <f>IFERROR(E8/D8-1,0)</f>
        <v>-0.11117262826818075</v>
      </c>
      <c r="F10" s="468">
        <f>IFERROR(F7/E8-1,0)</f>
        <v>-3.1741613984864747E-2</v>
      </c>
    </row>
    <row r="11" spans="1:6" ht="15.75" thickTop="1" x14ac:dyDescent="0.2">
      <c r="A11" s="463" t="s">
        <v>362</v>
      </c>
      <c r="B11" s="141" t="s">
        <v>204</v>
      </c>
      <c r="C11" s="730">
        <v>204124</v>
      </c>
      <c r="D11" s="718">
        <v>208274</v>
      </c>
      <c r="E11" s="127">
        <v>126624</v>
      </c>
      <c r="F11" s="127">
        <v>86107</v>
      </c>
    </row>
    <row r="12" spans="1:6" ht="15.75" thickBot="1" x14ac:dyDescent="0.25">
      <c r="A12" s="137"/>
      <c r="B12" s="143" t="s">
        <v>205</v>
      </c>
      <c r="C12" s="730">
        <v>183407</v>
      </c>
      <c r="D12" s="718">
        <v>101919</v>
      </c>
      <c r="E12" s="127">
        <v>105887</v>
      </c>
      <c r="F12" s="144" t="s">
        <v>206</v>
      </c>
    </row>
    <row r="13" spans="1:6" ht="15" x14ac:dyDescent="0.2">
      <c r="A13" s="464"/>
      <c r="B13" s="465" t="s">
        <v>360</v>
      </c>
      <c r="C13" s="732">
        <f>IFERROR(C12/C11-1,0)</f>
        <v>-0.10149223021300779</v>
      </c>
      <c r="D13" s="466">
        <f>IFERROR(D12/D11-1,0)</f>
        <v>-0.51064943295850651</v>
      </c>
      <c r="E13" s="466">
        <f>IFERROR(E12/E11-1,0)</f>
        <v>-0.1637683219610816</v>
      </c>
      <c r="F13" s="467" t="s">
        <v>206</v>
      </c>
    </row>
    <row r="14" spans="1:6" ht="15.75" thickBot="1" x14ac:dyDescent="0.25">
      <c r="A14" s="868" t="s">
        <v>361</v>
      </c>
      <c r="B14" s="869"/>
      <c r="C14" s="733">
        <f>IFERROR(C12/B12-1,0)</f>
        <v>0</v>
      </c>
      <c r="D14" s="468">
        <f>IFERROR(D12/C12-1,0)</f>
        <v>-0.44430147159050637</v>
      </c>
      <c r="E14" s="468">
        <f>IFERROR(E12/D12-1,0)</f>
        <v>3.8932878069839694E-2</v>
      </c>
      <c r="F14" s="468">
        <f>IFERROR(F11/E12-1,0)</f>
        <v>-0.18680291253883863</v>
      </c>
    </row>
    <row r="15" spans="1:6" ht="15.75" thickTop="1" x14ac:dyDescent="0.2">
      <c r="A15" s="463" t="s">
        <v>203</v>
      </c>
      <c r="B15" s="141" t="s">
        <v>204</v>
      </c>
      <c r="C15" s="730">
        <v>261555</v>
      </c>
      <c r="D15" s="718">
        <v>276583</v>
      </c>
      <c r="E15" s="127">
        <v>295039</v>
      </c>
      <c r="F15" s="127">
        <v>305350</v>
      </c>
    </row>
    <row r="16" spans="1:6" ht="15.75" thickBot="1" x14ac:dyDescent="0.25">
      <c r="A16" s="137"/>
      <c r="B16" s="143" t="s">
        <v>205</v>
      </c>
      <c r="C16" s="734">
        <v>248194</v>
      </c>
      <c r="D16" s="11">
        <v>275557</v>
      </c>
      <c r="E16" s="11">
        <v>286171</v>
      </c>
      <c r="F16" s="144" t="s">
        <v>206</v>
      </c>
    </row>
    <row r="17" spans="1:6" ht="15" x14ac:dyDescent="0.2">
      <c r="A17" s="464"/>
      <c r="B17" s="465" t="s">
        <v>360</v>
      </c>
      <c r="C17" s="732">
        <f>IFERROR(C16/C15-1,0)</f>
        <v>-5.108294622545928E-2</v>
      </c>
      <c r="D17" s="466">
        <f>IFERROR(D16/D15-1,0)</f>
        <v>-3.7095555402898439E-3</v>
      </c>
      <c r="E17" s="466">
        <f>IFERROR(E16/E15-1,0)</f>
        <v>-3.0057043306139231E-2</v>
      </c>
      <c r="F17" s="467" t="s">
        <v>206</v>
      </c>
    </row>
    <row r="18" spans="1:6" ht="15.75" thickBot="1" x14ac:dyDescent="0.25">
      <c r="A18" s="868" t="s">
        <v>361</v>
      </c>
      <c r="B18" s="869"/>
      <c r="C18" s="733">
        <f>IFERROR(C16/B16-1,0)</f>
        <v>0</v>
      </c>
      <c r="D18" s="468">
        <f>IFERROR(D16/C16-1,0)</f>
        <v>0.11024843469221657</v>
      </c>
      <c r="E18" s="468">
        <f>IFERROR(E16/D16-1,0)</f>
        <v>3.8518346476409615E-2</v>
      </c>
      <c r="F18" s="468">
        <f>IFERROR(F15/E16-1,0)</f>
        <v>6.701936953779386E-2</v>
      </c>
    </row>
    <row r="19" spans="1:6" ht="15.75" thickTop="1" x14ac:dyDescent="0.2">
      <c r="A19" s="463" t="s">
        <v>207</v>
      </c>
      <c r="B19" s="141" t="s">
        <v>204</v>
      </c>
      <c r="C19" s="730">
        <v>268324</v>
      </c>
      <c r="D19" s="718">
        <v>285662</v>
      </c>
      <c r="E19" s="127">
        <v>305019</v>
      </c>
      <c r="F19" s="127">
        <v>315645</v>
      </c>
    </row>
    <row r="20" spans="1:6" ht="15.75" thickBot="1" x14ac:dyDescent="0.25">
      <c r="A20" s="137"/>
      <c r="B20" s="143" t="s">
        <v>205</v>
      </c>
      <c r="C20" s="734">
        <v>249419</v>
      </c>
      <c r="D20" s="11">
        <v>266124</v>
      </c>
      <c r="E20" s="11">
        <v>294000</v>
      </c>
      <c r="F20" s="144" t="s">
        <v>206</v>
      </c>
    </row>
    <row r="21" spans="1:6" ht="15" x14ac:dyDescent="0.2">
      <c r="A21" s="464"/>
      <c r="B21" s="465" t="s">
        <v>360</v>
      </c>
      <c r="C21" s="732">
        <f>IFERROR(C20/C19-1,0)</f>
        <v>-7.0455866787913157E-2</v>
      </c>
      <c r="D21" s="466">
        <f>IFERROR(D20/D19-1,0)</f>
        <v>-6.8395516379497479E-2</v>
      </c>
      <c r="E21" s="466">
        <f>IFERROR(E20/E19-1,0)</f>
        <v>-3.6125618404099447E-2</v>
      </c>
      <c r="F21" s="467" t="s">
        <v>206</v>
      </c>
    </row>
    <row r="22" spans="1:6" ht="15.75" thickBot="1" x14ac:dyDescent="0.25">
      <c r="A22" s="868" t="s">
        <v>361</v>
      </c>
      <c r="B22" s="869"/>
      <c r="C22" s="733">
        <f>IFERROR(C20/B20-1,0)</f>
        <v>0</v>
      </c>
      <c r="D22" s="468">
        <f>IFERROR(D20/C20-1,0)</f>
        <v>6.697565141388595E-2</v>
      </c>
      <c r="E22" s="468">
        <f>IFERROR(E20/D20-1,0)</f>
        <v>0.1047481625107094</v>
      </c>
      <c r="F22" s="468">
        <f>IFERROR(F19/E20-1,0)</f>
        <v>7.3622448979591804E-2</v>
      </c>
    </row>
    <row r="23" spans="1:6" ht="15.75" thickTop="1" x14ac:dyDescent="0.2">
      <c r="A23" s="463" t="s">
        <v>208</v>
      </c>
      <c r="B23" s="141" t="s">
        <v>204</v>
      </c>
      <c r="C23" s="735">
        <v>-6769</v>
      </c>
      <c r="D23" s="469">
        <f>D15-D19</f>
        <v>-9079</v>
      </c>
      <c r="E23" s="469">
        <f>E15-E19</f>
        <v>-9980</v>
      </c>
      <c r="F23" s="127">
        <f>F15-F19</f>
        <v>-10295</v>
      </c>
    </row>
    <row r="24" spans="1:6" ht="15.75" thickBot="1" x14ac:dyDescent="0.25">
      <c r="A24" s="137"/>
      <c r="B24" s="143" t="s">
        <v>205</v>
      </c>
      <c r="C24" s="736">
        <v>-1225</v>
      </c>
      <c r="D24" s="470">
        <f>D16-D20</f>
        <v>9433</v>
      </c>
      <c r="E24" s="470">
        <f>E16-E20</f>
        <v>-7829</v>
      </c>
      <c r="F24" s="144" t="s">
        <v>206</v>
      </c>
    </row>
    <row r="25" spans="1:6" ht="15" x14ac:dyDescent="0.2">
      <c r="A25" s="464"/>
      <c r="B25" s="465" t="s">
        <v>360</v>
      </c>
      <c r="C25" s="732">
        <f>IFERROR(C24/C23-1,0)</f>
        <v>-0.81902792140641156</v>
      </c>
      <c r="D25" s="466">
        <f>IFERROR(D24/D23-1,0)</f>
        <v>-2.0389910783125895</v>
      </c>
      <c r="E25" s="466">
        <f>IFERROR(E24/E23-1,0)</f>
        <v>-0.21553106212424855</v>
      </c>
      <c r="F25" s="467" t="s">
        <v>206</v>
      </c>
    </row>
    <row r="26" spans="1:6" ht="15.75" thickBot="1" x14ac:dyDescent="0.25">
      <c r="A26" s="868" t="s">
        <v>361</v>
      </c>
      <c r="B26" s="869"/>
      <c r="C26" s="733">
        <f>IFERROR(C24/B24-1,0)</f>
        <v>0</v>
      </c>
      <c r="D26" s="468">
        <f>IFERROR(D24/C24-1,0)</f>
        <v>-8.7004081632653065</v>
      </c>
      <c r="E26" s="468">
        <f>IFERROR(E24/D24-1,0)</f>
        <v>-1.8299586557828897</v>
      </c>
      <c r="F26" s="468">
        <f>IFERROR(F23/E24-1,0)</f>
        <v>0.3149827564184442</v>
      </c>
    </row>
    <row r="27" spans="1:6" ht="15.75" thickTop="1" x14ac:dyDescent="0.2">
      <c r="A27" s="471" t="s">
        <v>209</v>
      </c>
      <c r="B27" s="141" t="s">
        <v>204</v>
      </c>
      <c r="C27" s="730">
        <v>221</v>
      </c>
      <c r="D27" s="718">
        <v>169</v>
      </c>
      <c r="E27" s="127">
        <v>510</v>
      </c>
      <c r="F27" s="127">
        <v>195</v>
      </c>
    </row>
    <row r="28" spans="1:6" ht="15.75" thickBot="1" x14ac:dyDescent="0.25">
      <c r="A28" s="137"/>
      <c r="B28" s="143" t="s">
        <v>205</v>
      </c>
      <c r="C28" s="734">
        <v>1084</v>
      </c>
      <c r="D28" s="11">
        <v>2489</v>
      </c>
      <c r="E28" s="11">
        <v>1971</v>
      </c>
      <c r="F28" s="144" t="s">
        <v>206</v>
      </c>
    </row>
    <row r="29" spans="1:6" ht="15" x14ac:dyDescent="0.2">
      <c r="A29" s="464"/>
      <c r="B29" s="465" t="s">
        <v>360</v>
      </c>
      <c r="C29" s="732">
        <f>IFERROR(C28/C27-1,0)</f>
        <v>3.9049773755656112</v>
      </c>
      <c r="D29" s="466">
        <f>IFERROR(D28/D27-1,0)</f>
        <v>13.727810650887575</v>
      </c>
      <c r="E29" s="466">
        <f>IFERROR(E28/E27-1,0)</f>
        <v>2.8647058823529412</v>
      </c>
      <c r="F29" s="467" t="s">
        <v>206</v>
      </c>
    </row>
    <row r="30" spans="1:6" ht="15.75" thickBot="1" x14ac:dyDescent="0.25">
      <c r="A30" s="868" t="s">
        <v>361</v>
      </c>
      <c r="B30" s="869"/>
      <c r="C30" s="733">
        <f>IFERROR(C28/B28-1,0)</f>
        <v>0</v>
      </c>
      <c r="D30" s="468">
        <f>IFERROR(D28/C28-1,0)</f>
        <v>1.2961254612546127</v>
      </c>
      <c r="E30" s="468">
        <f>IFERROR(E28/D28-1,0)</f>
        <v>-0.20811570912012856</v>
      </c>
      <c r="F30" s="468">
        <f>IFERROR(F27/E28-1,0)</f>
        <v>-0.90106544901065444</v>
      </c>
    </row>
    <row r="31" spans="1:6" ht="9" customHeight="1" thickTop="1" thickBot="1" x14ac:dyDescent="0.3">
      <c r="A31" s="138"/>
      <c r="B31" s="139"/>
      <c r="C31" s="737"/>
      <c r="D31" s="472"/>
      <c r="E31" s="472"/>
      <c r="F31" s="473"/>
    </row>
    <row r="32" spans="1:6" ht="15.75" thickTop="1" x14ac:dyDescent="0.2">
      <c r="A32" s="463" t="s">
        <v>210</v>
      </c>
      <c r="B32" s="141" t="s">
        <v>204</v>
      </c>
      <c r="C32" s="730">
        <v>152</v>
      </c>
      <c r="D32" s="718">
        <v>152</v>
      </c>
      <c r="E32" s="127">
        <v>152</v>
      </c>
      <c r="F32" s="142">
        <v>133</v>
      </c>
    </row>
    <row r="33" spans="1:7" ht="15.75" thickBot="1" x14ac:dyDescent="0.25">
      <c r="A33" s="137"/>
      <c r="B33" s="143" t="s">
        <v>205</v>
      </c>
      <c r="C33" s="734">
        <v>138</v>
      </c>
      <c r="D33" s="11">
        <v>125</v>
      </c>
      <c r="E33" s="11">
        <v>124</v>
      </c>
      <c r="F33" s="474" t="s">
        <v>206</v>
      </c>
    </row>
    <row r="34" spans="1:7" ht="15" x14ac:dyDescent="0.2">
      <c r="A34" s="464"/>
      <c r="B34" s="465" t="s">
        <v>360</v>
      </c>
      <c r="C34" s="732">
        <f>IFERROR(C33/C32-1,0)</f>
        <v>-9.210526315789469E-2</v>
      </c>
      <c r="D34" s="466">
        <f>IFERROR(D33/D32-1,0)</f>
        <v>-0.17763157894736847</v>
      </c>
      <c r="E34" s="466">
        <f>IFERROR(E33/E32-1,0)</f>
        <v>-0.18421052631578949</v>
      </c>
      <c r="F34" s="467" t="s">
        <v>206</v>
      </c>
    </row>
    <row r="35" spans="1:7" ht="15.75" thickBot="1" x14ac:dyDescent="0.25">
      <c r="A35" s="868" t="s">
        <v>361</v>
      </c>
      <c r="B35" s="869"/>
      <c r="C35" s="733">
        <f>IFERROR(C33/B33-1,0)</f>
        <v>0</v>
      </c>
      <c r="D35" s="468">
        <f>IFERROR(D33/C33-1,0)</f>
        <v>-9.4202898550724612E-2</v>
      </c>
      <c r="E35" s="468">
        <f>IFERROR(E33/D33-1,0)</f>
        <v>-8.0000000000000071E-3</v>
      </c>
      <c r="F35" s="468">
        <f>IFERROR(F32/E33-1,0)</f>
        <v>7.2580645161290258E-2</v>
      </c>
    </row>
    <row r="36" spans="1:7" ht="15.75" thickTop="1" x14ac:dyDescent="0.2">
      <c r="A36" s="463" t="s">
        <v>211</v>
      </c>
      <c r="B36" s="141" t="s">
        <v>204</v>
      </c>
      <c r="C36" s="730">
        <v>40617</v>
      </c>
      <c r="D36" s="718">
        <v>45276</v>
      </c>
      <c r="E36" s="127">
        <v>50227</v>
      </c>
      <c r="F36" s="142">
        <v>58103</v>
      </c>
    </row>
    <row r="37" spans="1:7" ht="15.75" thickBot="1" x14ac:dyDescent="0.25">
      <c r="A37" s="137"/>
      <c r="B37" s="143" t="s">
        <v>205</v>
      </c>
      <c r="C37" s="734">
        <v>44537</v>
      </c>
      <c r="D37" s="11">
        <v>47220</v>
      </c>
      <c r="E37" s="11">
        <v>51647</v>
      </c>
      <c r="F37" s="474" t="s">
        <v>206</v>
      </c>
    </row>
    <row r="38" spans="1:7" ht="15" x14ac:dyDescent="0.2">
      <c r="A38" s="464"/>
      <c r="B38" s="465" t="s">
        <v>360</v>
      </c>
      <c r="C38" s="732">
        <f>IFERROR(C37/C36-1,0)</f>
        <v>9.6511312997020982E-2</v>
      </c>
      <c r="D38" s="466">
        <f>IFERROR(D37/D36-1,0)</f>
        <v>4.2936655181553096E-2</v>
      </c>
      <c r="E38" s="466">
        <f>IFERROR(E37/E36-1,0)</f>
        <v>2.8271646723873722E-2</v>
      </c>
      <c r="F38" s="467" t="s">
        <v>206</v>
      </c>
    </row>
    <row r="39" spans="1:7" ht="15.75" thickBot="1" x14ac:dyDescent="0.25">
      <c r="A39" s="868" t="s">
        <v>361</v>
      </c>
      <c r="B39" s="869"/>
      <c r="C39" s="733">
        <f>IFERROR(C37/B37-1,0)</f>
        <v>0</v>
      </c>
      <c r="D39" s="468">
        <f>IFERROR(D37/C37-1,0)</f>
        <v>6.0242045939331357E-2</v>
      </c>
      <c r="E39" s="468">
        <f>IFERROR(E37/D37-1,0)</f>
        <v>9.3752647183396931E-2</v>
      </c>
      <c r="F39" s="468">
        <f>IFERROR(F36/E37-1,0)</f>
        <v>0.12500242027610509</v>
      </c>
    </row>
    <row r="40" spans="1:7" ht="9" customHeight="1" thickTop="1" thickBot="1" x14ac:dyDescent="0.3">
      <c r="A40" s="138"/>
      <c r="B40" s="139"/>
      <c r="C40" s="737"/>
      <c r="D40" s="472"/>
      <c r="E40" s="472"/>
      <c r="F40" s="473"/>
    </row>
    <row r="41" spans="1:7" ht="15.75" thickTop="1" x14ac:dyDescent="0.2">
      <c r="A41" s="463" t="s">
        <v>363</v>
      </c>
      <c r="B41" s="141" t="s">
        <v>204</v>
      </c>
      <c r="C41" s="730">
        <v>35117</v>
      </c>
      <c r="D41" s="718">
        <v>57428</v>
      </c>
      <c r="E41" s="127">
        <v>19311</v>
      </c>
      <c r="F41" s="142">
        <v>15250</v>
      </c>
    </row>
    <row r="42" spans="1:7" ht="15.75" thickBot="1" x14ac:dyDescent="0.25">
      <c r="A42" s="137"/>
      <c r="B42" s="143" t="s">
        <v>205</v>
      </c>
      <c r="C42" s="734">
        <v>19100</v>
      </c>
      <c r="D42" s="11">
        <v>50610</v>
      </c>
      <c r="E42" s="11">
        <v>7518</v>
      </c>
      <c r="F42" s="474" t="s">
        <v>206</v>
      </c>
    </row>
    <row r="43" spans="1:7" ht="15" x14ac:dyDescent="0.2">
      <c r="A43" s="464"/>
      <c r="B43" s="465" t="s">
        <v>360</v>
      </c>
      <c r="C43" s="732">
        <f>IFERROR(C42/C41-1,0)</f>
        <v>-0.45610388131104596</v>
      </c>
      <c r="D43" s="466">
        <f>IFERROR(D42/D41-1,0)</f>
        <v>-0.11872257435397371</v>
      </c>
      <c r="E43" s="466">
        <f>IFERROR(E42/E41-1,0)</f>
        <v>-0.61068820879291597</v>
      </c>
      <c r="F43" s="467" t="s">
        <v>206</v>
      </c>
    </row>
    <row r="44" spans="1:7" ht="15.75" thickBot="1" x14ac:dyDescent="0.25">
      <c r="A44" s="868" t="s">
        <v>361</v>
      </c>
      <c r="B44" s="869"/>
      <c r="C44" s="733">
        <f>IFERROR(C42/B42-1,0)</f>
        <v>0</v>
      </c>
      <c r="D44" s="468">
        <f>IFERROR(D42/C42-1,0)</f>
        <v>1.6497382198952879</v>
      </c>
      <c r="E44" s="468">
        <f>IFERROR(E42/D42-1,0)</f>
        <v>-0.85145228215767632</v>
      </c>
      <c r="F44" s="468">
        <f>IFERROR(F41/E42-1,0)</f>
        <v>1.028465017291833</v>
      </c>
    </row>
    <row r="45" spans="1:7" ht="13.5" thickTop="1" x14ac:dyDescent="0.2"/>
    <row r="46" spans="1:7" ht="15.75" customHeight="1" x14ac:dyDescent="0.2">
      <c r="A46" s="870" t="s">
        <v>881</v>
      </c>
      <c r="B46" s="870"/>
      <c r="C46" s="870"/>
      <c r="D46" s="870"/>
      <c r="E46" s="870"/>
      <c r="F46" s="870"/>
      <c r="G46" s="140"/>
    </row>
    <row r="47" spans="1:7" x14ac:dyDescent="0.2">
      <c r="A47" s="870"/>
      <c r="B47" s="870"/>
      <c r="C47" s="870"/>
      <c r="D47" s="870"/>
      <c r="E47" s="870"/>
      <c r="F47" s="870"/>
      <c r="G47" s="140"/>
    </row>
    <row r="48" spans="1:7" x14ac:dyDescent="0.2">
      <c r="A48" s="870"/>
      <c r="B48" s="870"/>
      <c r="C48" s="870"/>
      <c r="D48" s="870"/>
      <c r="E48" s="870"/>
      <c r="F48" s="870"/>
    </row>
    <row r="50" spans="1:1" x14ac:dyDescent="0.2">
      <c r="A50" s="6" t="s">
        <v>364</v>
      </c>
    </row>
  </sheetData>
  <mergeCells count="12">
    <mergeCell ref="A44:B44"/>
    <mergeCell ref="A46:F48"/>
    <mergeCell ref="A22:B22"/>
    <mergeCell ref="A26:B26"/>
    <mergeCell ref="A30:B30"/>
    <mergeCell ref="A35:B35"/>
    <mergeCell ref="A39:B39"/>
    <mergeCell ref="E1:F1"/>
    <mergeCell ref="A3:F3"/>
    <mergeCell ref="A10:B10"/>
    <mergeCell ref="A14:B14"/>
    <mergeCell ref="A18:B18"/>
  </mergeCells>
  <pageMargins left="0.19685039370078741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G46"/>
  <sheetViews>
    <sheetView showGridLines="0" workbookViewId="0">
      <selection activeCell="G16" sqref="G16"/>
    </sheetView>
  </sheetViews>
  <sheetFormatPr defaultRowHeight="12.75" x14ac:dyDescent="0.2"/>
  <cols>
    <col min="1" max="1" width="23.85546875" style="6" customWidth="1"/>
    <col min="2" max="2" width="16.85546875" style="6" customWidth="1"/>
    <col min="3" max="6" width="15.7109375" style="6" customWidth="1"/>
    <col min="7" max="16384" width="9.140625" style="6"/>
  </cols>
  <sheetData>
    <row r="1" spans="1:6" x14ac:dyDescent="0.2">
      <c r="F1" s="37"/>
    </row>
    <row r="2" spans="1:6" ht="13.5" thickBot="1" x14ac:dyDescent="0.25">
      <c r="C2" s="145"/>
      <c r="D2" s="145"/>
      <c r="E2" s="145"/>
      <c r="F2" s="145"/>
    </row>
    <row r="3" spans="1:6" ht="47.25" customHeight="1" thickBot="1" x14ac:dyDescent="0.25">
      <c r="A3" s="145"/>
      <c r="B3" s="146"/>
      <c r="C3" s="154" t="s">
        <v>714</v>
      </c>
      <c r="D3" s="154" t="s">
        <v>877</v>
      </c>
      <c r="E3" s="155" t="s">
        <v>878</v>
      </c>
      <c r="F3" s="156" t="s">
        <v>873</v>
      </c>
    </row>
    <row r="4" spans="1:6" ht="15" customHeight="1" x14ac:dyDescent="0.25">
      <c r="A4" s="884" t="s">
        <v>212</v>
      </c>
      <c r="B4" s="885"/>
      <c r="C4" s="475"/>
      <c r="D4" s="742"/>
      <c r="E4" s="742"/>
      <c r="F4" s="478"/>
    </row>
    <row r="5" spans="1:6" ht="15" customHeight="1" x14ac:dyDescent="0.25">
      <c r="A5" s="871" t="s">
        <v>365</v>
      </c>
      <c r="B5" s="872"/>
      <c r="C5" s="739">
        <f>1084/252950*100</f>
        <v>0.42854319035382488</v>
      </c>
      <c r="D5" s="739">
        <v>1.2</v>
      </c>
      <c r="E5" s="739">
        <v>1.86</v>
      </c>
      <c r="F5" s="743">
        <v>0.23</v>
      </c>
    </row>
    <row r="6" spans="1:6" ht="15" customHeight="1" x14ac:dyDescent="0.25">
      <c r="A6" s="871" t="s">
        <v>366</v>
      </c>
      <c r="B6" s="872"/>
      <c r="C6" s="739">
        <f>1084/251577*100</f>
        <v>0.43088199636691749</v>
      </c>
      <c r="D6" s="739">
        <v>0.98</v>
      </c>
      <c r="E6" s="739">
        <v>1.1599999999999999</v>
      </c>
      <c r="F6" s="743">
        <v>0.13</v>
      </c>
    </row>
    <row r="7" spans="1:6" ht="15" customHeight="1" x14ac:dyDescent="0.25">
      <c r="A7" s="871" t="s">
        <v>367</v>
      </c>
      <c r="B7" s="872"/>
      <c r="C7" s="739"/>
      <c r="D7" s="739"/>
      <c r="E7" s="739"/>
      <c r="F7" s="741"/>
    </row>
    <row r="8" spans="1:6" ht="15" customHeight="1" x14ac:dyDescent="0.25">
      <c r="A8" s="871" t="s">
        <v>214</v>
      </c>
      <c r="B8" s="872"/>
      <c r="C8" s="739">
        <f>117193/251577*100</f>
        <v>46.583352214232619</v>
      </c>
      <c r="D8" s="739">
        <v>65</v>
      </c>
      <c r="E8" s="739">
        <v>71.75</v>
      </c>
      <c r="F8" s="739">
        <v>35.86</v>
      </c>
    </row>
    <row r="9" spans="1:6" ht="15" customHeight="1" x14ac:dyDescent="0.25">
      <c r="A9" s="871" t="s">
        <v>213</v>
      </c>
      <c r="B9" s="872"/>
      <c r="C9" s="739">
        <f>177674/92203*100</f>
        <v>192.69871913061399</v>
      </c>
      <c r="D9" s="739">
        <v>203</v>
      </c>
      <c r="E9" s="739">
        <v>171.85</v>
      </c>
      <c r="F9" s="739">
        <v>313.64999999999998</v>
      </c>
    </row>
    <row r="10" spans="1:6" ht="15" customHeight="1" thickBot="1" x14ac:dyDescent="0.3">
      <c r="A10" s="873" t="s">
        <v>368</v>
      </c>
      <c r="B10" s="874"/>
      <c r="C10" s="740">
        <f>147824/245243*100</f>
        <v>60.276542041974693</v>
      </c>
      <c r="D10" s="740">
        <v>55</v>
      </c>
      <c r="E10" s="740">
        <v>56.61</v>
      </c>
      <c r="F10" s="740">
        <v>58.61</v>
      </c>
    </row>
    <row r="11" spans="1:6" x14ac:dyDescent="0.2">
      <c r="A11" s="147"/>
      <c r="B11" s="147"/>
      <c r="C11" s="147"/>
      <c r="D11" s="147"/>
      <c r="E11" s="147"/>
      <c r="F11" s="147"/>
    </row>
    <row r="12" spans="1:6" ht="13.5" thickBot="1" x14ac:dyDescent="0.25">
      <c r="C12" s="145"/>
      <c r="D12" s="145"/>
      <c r="E12" s="145"/>
      <c r="F12" s="476" t="s">
        <v>193</v>
      </c>
    </row>
    <row r="13" spans="1:6" ht="39.75" customHeight="1" thickBot="1" x14ac:dyDescent="0.25">
      <c r="A13" s="145"/>
      <c r="B13" s="146"/>
      <c r="C13" s="738" t="s">
        <v>400</v>
      </c>
      <c r="D13" s="477" t="s">
        <v>715</v>
      </c>
      <c r="E13" s="477" t="s">
        <v>879</v>
      </c>
      <c r="F13" s="477" t="s">
        <v>880</v>
      </c>
    </row>
    <row r="14" spans="1:6" ht="15" customHeight="1" x14ac:dyDescent="0.2">
      <c r="A14" s="878" t="s">
        <v>369</v>
      </c>
      <c r="B14" s="879"/>
      <c r="C14" s="475">
        <v>0</v>
      </c>
      <c r="D14" s="475">
        <v>0</v>
      </c>
      <c r="E14" s="475">
        <v>0</v>
      </c>
      <c r="F14" s="478">
        <v>0</v>
      </c>
    </row>
    <row r="15" spans="1:6" ht="15" customHeight="1" x14ac:dyDescent="0.2">
      <c r="A15" s="880" t="s">
        <v>370</v>
      </c>
      <c r="B15" s="881"/>
      <c r="C15" s="479">
        <v>0</v>
      </c>
      <c r="D15" s="479">
        <v>0</v>
      </c>
      <c r="E15" s="479">
        <v>0</v>
      </c>
      <c r="F15" s="163">
        <v>0</v>
      </c>
    </row>
    <row r="16" spans="1:6" ht="15" customHeight="1" thickBot="1" x14ac:dyDescent="0.25">
      <c r="A16" s="882" t="s">
        <v>271</v>
      </c>
      <c r="B16" s="883"/>
      <c r="C16" s="495">
        <f>SUM(C14:C15)</f>
        <v>0</v>
      </c>
      <c r="D16" s="495">
        <f>SUM(D14:D15)</f>
        <v>0</v>
      </c>
      <c r="E16" s="495">
        <f>SUM(E14:E15)</f>
        <v>0</v>
      </c>
      <c r="F16" s="495">
        <f>SUM(F14:F15)</f>
        <v>0</v>
      </c>
    </row>
    <row r="17" spans="1:6" s="148" customFormat="1" x14ac:dyDescent="0.2">
      <c r="A17" s="157"/>
      <c r="B17" s="150"/>
      <c r="C17" s="152"/>
      <c r="D17" s="152"/>
      <c r="E17" s="152"/>
      <c r="F17" s="152"/>
    </row>
    <row r="18" spans="1:6" s="148" customFormat="1" ht="13.5" thickBot="1" x14ac:dyDescent="0.25">
      <c r="B18" s="153"/>
      <c r="C18" s="480"/>
      <c r="D18" s="480"/>
      <c r="E18" s="480"/>
      <c r="F18" s="476" t="s">
        <v>193</v>
      </c>
    </row>
    <row r="19" spans="1:6" ht="30" customHeight="1" thickBot="1" x14ac:dyDescent="0.25">
      <c r="A19" s="145"/>
      <c r="B19" s="158"/>
      <c r="C19" s="481" t="s">
        <v>387</v>
      </c>
      <c r="D19" s="481" t="s">
        <v>399</v>
      </c>
      <c r="E19" s="481" t="s">
        <v>713</v>
      </c>
      <c r="F19" s="482" t="s">
        <v>873</v>
      </c>
    </row>
    <row r="20" spans="1:6" ht="15" customHeight="1" x14ac:dyDescent="0.2">
      <c r="A20" s="886" t="s">
        <v>223</v>
      </c>
      <c r="B20" s="159" t="s">
        <v>204</v>
      </c>
      <c r="C20" s="483">
        <v>0</v>
      </c>
      <c r="D20" s="483">
        <v>3000</v>
      </c>
      <c r="E20" s="483">
        <v>0</v>
      </c>
      <c r="F20" s="483"/>
    </row>
    <row r="21" spans="1:6" ht="15" customHeight="1" x14ac:dyDescent="0.2">
      <c r="A21" s="887"/>
      <c r="B21" s="160" t="s">
        <v>373</v>
      </c>
      <c r="C21" s="484"/>
      <c r="D21" s="484">
        <v>2977</v>
      </c>
      <c r="E21" s="484">
        <v>0</v>
      </c>
      <c r="F21" s="485" t="s">
        <v>206</v>
      </c>
    </row>
    <row r="22" spans="1:6" ht="15" customHeight="1" thickBot="1" x14ac:dyDescent="0.25">
      <c r="A22" s="888"/>
      <c r="B22" s="161" t="s">
        <v>386</v>
      </c>
      <c r="C22" s="486"/>
      <c r="D22" s="486">
        <v>2977</v>
      </c>
      <c r="E22" s="486">
        <v>0</v>
      </c>
      <c r="F22" s="487" t="s">
        <v>206</v>
      </c>
    </row>
    <row r="23" spans="1:6" ht="15" customHeight="1" x14ac:dyDescent="0.2">
      <c r="A23" s="887" t="s">
        <v>371</v>
      </c>
      <c r="B23" s="162" t="s">
        <v>204</v>
      </c>
      <c r="C23" s="488"/>
      <c r="D23" s="488"/>
      <c r="E23" s="488"/>
      <c r="F23" s="488"/>
    </row>
    <row r="24" spans="1:6" ht="15" customHeight="1" x14ac:dyDescent="0.2">
      <c r="A24" s="887"/>
      <c r="B24" s="163" t="s">
        <v>373</v>
      </c>
      <c r="C24" s="485"/>
      <c r="D24" s="485"/>
      <c r="E24" s="485"/>
      <c r="F24" s="489" t="s">
        <v>206</v>
      </c>
    </row>
    <row r="25" spans="1:6" ht="15" customHeight="1" thickBot="1" x14ac:dyDescent="0.25">
      <c r="A25" s="888"/>
      <c r="B25" s="164" t="s">
        <v>386</v>
      </c>
      <c r="C25" s="486"/>
      <c r="D25" s="486"/>
      <c r="E25" s="486"/>
      <c r="F25" s="486" t="s">
        <v>206</v>
      </c>
    </row>
    <row r="26" spans="1:6" x14ac:dyDescent="0.2">
      <c r="A26" s="876" t="s">
        <v>372</v>
      </c>
      <c r="B26" s="165" t="s">
        <v>204</v>
      </c>
      <c r="C26" s="490"/>
      <c r="D26" s="490"/>
      <c r="E26" s="491"/>
      <c r="F26" s="491"/>
    </row>
    <row r="27" spans="1:6" x14ac:dyDescent="0.2">
      <c r="A27" s="876"/>
      <c r="B27" s="166" t="s">
        <v>373</v>
      </c>
      <c r="C27" s="492"/>
      <c r="D27" s="492"/>
      <c r="E27" s="493"/>
      <c r="F27" s="494" t="s">
        <v>206</v>
      </c>
    </row>
    <row r="28" spans="1:6" ht="13.5" thickBot="1" x14ac:dyDescent="0.25">
      <c r="A28" s="877"/>
      <c r="B28" s="167" t="s">
        <v>386</v>
      </c>
      <c r="C28" s="495"/>
      <c r="D28" s="496"/>
      <c r="E28" s="495"/>
      <c r="F28" s="497" t="s">
        <v>206</v>
      </c>
    </row>
    <row r="29" spans="1:6" x14ac:dyDescent="0.2">
      <c r="A29" s="147"/>
      <c r="B29" s="150"/>
      <c r="C29" s="151"/>
      <c r="D29" s="151"/>
      <c r="E29" s="152"/>
      <c r="F29" s="151"/>
    </row>
    <row r="30" spans="1:6" x14ac:dyDescent="0.2">
      <c r="B30" s="153"/>
      <c r="C30" s="151"/>
      <c r="D30" s="151"/>
      <c r="E30" s="151"/>
      <c r="F30" s="151"/>
    </row>
    <row r="31" spans="1:6" x14ac:dyDescent="0.2">
      <c r="B31" s="153"/>
      <c r="C31" s="151"/>
      <c r="D31" s="151"/>
      <c r="E31" s="151"/>
      <c r="F31" s="151"/>
    </row>
    <row r="34" spans="1:7" ht="18" customHeight="1" x14ac:dyDescent="0.2">
      <c r="A34" s="498" t="s">
        <v>215</v>
      </c>
      <c r="B34" s="498"/>
      <c r="C34" s="498"/>
      <c r="D34" s="498"/>
      <c r="E34" s="498"/>
      <c r="F34" s="498"/>
    </row>
    <row r="35" spans="1:7" ht="18" customHeight="1" x14ac:dyDescent="0.2">
      <c r="A35" s="889" t="s">
        <v>811</v>
      </c>
      <c r="B35" s="889"/>
      <c r="C35" s="889"/>
      <c r="D35" s="889"/>
      <c r="E35" s="889"/>
      <c r="F35" s="889"/>
      <c r="G35" s="499"/>
    </row>
    <row r="36" spans="1:7" ht="18" customHeight="1" x14ac:dyDescent="0.2">
      <c r="A36" s="889"/>
      <c r="B36" s="889"/>
      <c r="C36" s="889"/>
      <c r="D36" s="889"/>
      <c r="E36" s="889"/>
      <c r="F36" s="889"/>
      <c r="G36" s="499"/>
    </row>
    <row r="37" spans="1:7" ht="18" customHeight="1" x14ac:dyDescent="0.2">
      <c r="A37" s="889"/>
      <c r="B37" s="889"/>
      <c r="C37" s="889"/>
      <c r="D37" s="889"/>
      <c r="E37" s="889"/>
      <c r="F37" s="889"/>
      <c r="G37" s="499"/>
    </row>
    <row r="38" spans="1:7" ht="18" customHeight="1" x14ac:dyDescent="0.2">
      <c r="A38" s="889"/>
      <c r="B38" s="889"/>
      <c r="C38" s="889"/>
      <c r="D38" s="889"/>
      <c r="E38" s="889"/>
      <c r="F38" s="889"/>
      <c r="G38" s="499"/>
    </row>
    <row r="39" spans="1:7" ht="18" customHeight="1" x14ac:dyDescent="0.2">
      <c r="A39" s="875" t="s">
        <v>757</v>
      </c>
      <c r="B39" s="875"/>
      <c r="C39" s="875"/>
      <c r="D39" s="875"/>
      <c r="E39" s="875"/>
      <c r="F39" s="875"/>
      <c r="G39" s="499"/>
    </row>
    <row r="40" spans="1:7" ht="18" customHeight="1" x14ac:dyDescent="0.2">
      <c r="A40" s="875" t="s">
        <v>758</v>
      </c>
      <c r="B40" s="875"/>
      <c r="C40" s="875"/>
      <c r="D40" s="875"/>
      <c r="E40" s="875"/>
      <c r="F40" s="875"/>
      <c r="G40" s="499"/>
    </row>
    <row r="41" spans="1:7" ht="18" customHeight="1" x14ac:dyDescent="0.2">
      <c r="A41" s="875" t="s">
        <v>759</v>
      </c>
      <c r="B41" s="875"/>
      <c r="C41" s="875"/>
      <c r="D41" s="875"/>
      <c r="E41" s="875"/>
      <c r="F41" s="875"/>
      <c r="G41" s="499"/>
    </row>
    <row r="42" spans="1:7" ht="18" customHeight="1" x14ac:dyDescent="0.2">
      <c r="A42" s="870" t="s">
        <v>762</v>
      </c>
      <c r="B42" s="870"/>
      <c r="C42" s="870"/>
      <c r="D42" s="870"/>
      <c r="E42" s="870"/>
      <c r="F42" s="870"/>
      <c r="G42" s="499"/>
    </row>
    <row r="43" spans="1:7" ht="12" customHeight="1" x14ac:dyDescent="0.2">
      <c r="A43" s="870"/>
      <c r="B43" s="870"/>
      <c r="C43" s="870"/>
      <c r="D43" s="870"/>
      <c r="E43" s="870"/>
      <c r="F43" s="870"/>
      <c r="G43" s="499"/>
    </row>
    <row r="44" spans="1:7" ht="18" customHeight="1" x14ac:dyDescent="0.2">
      <c r="A44" s="875" t="s">
        <v>760</v>
      </c>
      <c r="B44" s="875"/>
      <c r="C44" s="875"/>
      <c r="D44" s="875"/>
      <c r="E44" s="875"/>
      <c r="F44" s="875"/>
      <c r="G44" s="499"/>
    </row>
    <row r="45" spans="1:7" ht="21" customHeight="1" x14ac:dyDescent="0.2">
      <c r="A45" s="870" t="s">
        <v>761</v>
      </c>
      <c r="B45" s="870"/>
      <c r="C45" s="870"/>
      <c r="D45" s="870"/>
      <c r="E45" s="870"/>
      <c r="F45" s="870"/>
    </row>
    <row r="46" spans="1:7" ht="9" customHeight="1" x14ac:dyDescent="0.2">
      <c r="A46" s="870"/>
      <c r="B46" s="870"/>
      <c r="C46" s="870"/>
      <c r="D46" s="870"/>
      <c r="E46" s="870"/>
      <c r="F46" s="870"/>
    </row>
  </sheetData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59999389629810485"/>
  </sheetPr>
  <dimension ref="A1:L143"/>
  <sheetViews>
    <sheetView showGridLines="0" topLeftCell="A34" workbookViewId="0">
      <selection activeCell="J142" sqref="J142"/>
    </sheetView>
  </sheetViews>
  <sheetFormatPr defaultRowHeight="15.75" x14ac:dyDescent="0.2"/>
  <cols>
    <col min="1" max="1" width="2.7109375" customWidth="1"/>
    <col min="2" max="2" width="21.7109375" customWidth="1"/>
    <col min="3" max="3" width="45.7109375" customWidth="1"/>
    <col min="4" max="4" width="7.5703125" customWidth="1"/>
    <col min="5" max="8" width="15.7109375" style="3" customWidth="1"/>
  </cols>
  <sheetData>
    <row r="1" spans="1:9" ht="12.75" customHeight="1" x14ac:dyDescent="0.2">
      <c r="H1" s="118" t="s">
        <v>358</v>
      </c>
    </row>
    <row r="2" spans="1:9" ht="17.25" customHeight="1" x14ac:dyDescent="0.2">
      <c r="B2" s="903" t="s">
        <v>816</v>
      </c>
      <c r="C2" s="903"/>
      <c r="D2" s="903"/>
      <c r="E2" s="903"/>
      <c r="F2" s="903"/>
      <c r="G2" s="903"/>
      <c r="H2" s="903"/>
      <c r="I2" s="49"/>
    </row>
    <row r="3" spans="1:9" ht="12" customHeight="1" thickBot="1" x14ac:dyDescent="0.25">
      <c r="E3"/>
      <c r="F3"/>
      <c r="G3"/>
      <c r="H3" s="116" t="s">
        <v>193</v>
      </c>
    </row>
    <row r="4" spans="1:9" ht="20.25" customHeight="1" x14ac:dyDescent="0.2">
      <c r="B4" s="897" t="s">
        <v>252</v>
      </c>
      <c r="C4" s="899" t="s">
        <v>253</v>
      </c>
      <c r="D4" s="901" t="s">
        <v>40</v>
      </c>
      <c r="E4" s="894" t="s">
        <v>61</v>
      </c>
      <c r="F4" s="895"/>
      <c r="G4" s="895"/>
      <c r="H4" s="896"/>
    </row>
    <row r="5" spans="1:9" ht="28.5" customHeight="1" x14ac:dyDescent="0.2">
      <c r="B5" s="898"/>
      <c r="C5" s="900"/>
      <c r="D5" s="902"/>
      <c r="E5" s="436" t="s">
        <v>817</v>
      </c>
      <c r="F5" s="436" t="s">
        <v>818</v>
      </c>
      <c r="G5" s="436" t="s">
        <v>819</v>
      </c>
      <c r="H5" s="437" t="s">
        <v>820</v>
      </c>
    </row>
    <row r="6" spans="1:9" ht="12.75" customHeight="1" thickBot="1" x14ac:dyDescent="0.25">
      <c r="B6" s="29">
        <v>1</v>
      </c>
      <c r="C6" s="23">
        <v>2</v>
      </c>
      <c r="D6" s="117">
        <v>3</v>
      </c>
      <c r="E6" s="30">
        <v>4</v>
      </c>
      <c r="F6" s="23">
        <v>5</v>
      </c>
      <c r="G6" s="117">
        <v>6</v>
      </c>
      <c r="H6" s="31">
        <v>7</v>
      </c>
    </row>
    <row r="7" spans="1:9" ht="20.100000000000001" customHeight="1" x14ac:dyDescent="0.2">
      <c r="B7" s="573"/>
      <c r="C7" s="574" t="s">
        <v>87</v>
      </c>
      <c r="D7" s="663"/>
      <c r="E7" s="664"/>
      <c r="F7" s="664"/>
      <c r="G7" s="664"/>
      <c r="H7" s="665"/>
    </row>
    <row r="8" spans="1:9" ht="20.100000000000001" customHeight="1" x14ac:dyDescent="0.2">
      <c r="A8" s="38"/>
      <c r="B8" s="717" t="s">
        <v>787</v>
      </c>
      <c r="C8" s="15" t="s">
        <v>402</v>
      </c>
      <c r="D8" s="719" t="s">
        <v>277</v>
      </c>
      <c r="E8" s="500"/>
      <c r="F8" s="500"/>
      <c r="G8" s="500"/>
      <c r="H8" s="501"/>
    </row>
    <row r="9" spans="1:9" ht="20.100000000000001" customHeight="1" x14ac:dyDescent="0.2">
      <c r="A9" s="38"/>
      <c r="B9" s="818"/>
      <c r="C9" s="16" t="s">
        <v>403</v>
      </c>
      <c r="D9" s="904" t="s">
        <v>278</v>
      </c>
      <c r="E9" s="892">
        <f>E11+E18+E27+E28+E39</f>
        <v>85407</v>
      </c>
      <c r="F9" s="892">
        <f t="shared" ref="F9:H9" si="0">F11+F18+F27+F28+F39</f>
        <v>113716</v>
      </c>
      <c r="G9" s="892">
        <f t="shared" si="0"/>
        <v>132416</v>
      </c>
      <c r="H9" s="890">
        <f t="shared" si="0"/>
        <v>124287</v>
      </c>
    </row>
    <row r="10" spans="1:9" ht="13.5" customHeight="1" x14ac:dyDescent="0.2">
      <c r="A10" s="38"/>
      <c r="B10" s="818"/>
      <c r="C10" s="17" t="s">
        <v>404</v>
      </c>
      <c r="D10" s="823"/>
      <c r="E10" s="893"/>
      <c r="F10" s="893"/>
      <c r="G10" s="893"/>
      <c r="H10" s="891"/>
    </row>
    <row r="11" spans="1:9" ht="20.100000000000001" customHeight="1" x14ac:dyDescent="0.2">
      <c r="A11" s="38"/>
      <c r="B11" s="818" t="s">
        <v>788</v>
      </c>
      <c r="C11" s="18" t="s">
        <v>405</v>
      </c>
      <c r="D11" s="823" t="s">
        <v>279</v>
      </c>
      <c r="E11" s="892">
        <f>E13+E14+E15+E16+E17</f>
        <v>3500</v>
      </c>
      <c r="F11" s="892">
        <f t="shared" ref="F11:H11" si="1">F13+F14+F15+F16+F17</f>
        <v>3400</v>
      </c>
      <c r="G11" s="892">
        <f>G13+G14+G15+G16+G17</f>
        <v>3800</v>
      </c>
      <c r="H11" s="890">
        <f t="shared" si="1"/>
        <v>3700</v>
      </c>
    </row>
    <row r="12" spans="1:9" ht="12.75" customHeight="1" x14ac:dyDescent="0.2">
      <c r="A12" s="38"/>
      <c r="B12" s="818"/>
      <c r="C12" s="19" t="s">
        <v>406</v>
      </c>
      <c r="D12" s="823"/>
      <c r="E12" s="893"/>
      <c r="F12" s="893"/>
      <c r="G12" s="893"/>
      <c r="H12" s="891"/>
    </row>
    <row r="13" spans="1:9" ht="20.100000000000001" customHeight="1" x14ac:dyDescent="0.2">
      <c r="A13" s="38"/>
      <c r="B13" s="717" t="s">
        <v>789</v>
      </c>
      <c r="C13" s="20" t="s">
        <v>131</v>
      </c>
      <c r="D13" s="716" t="s">
        <v>280</v>
      </c>
      <c r="E13" s="10"/>
      <c r="F13" s="10"/>
      <c r="G13" s="10"/>
      <c r="H13" s="128"/>
    </row>
    <row r="14" spans="1:9" ht="25.5" customHeight="1" x14ac:dyDescent="0.2">
      <c r="A14" s="38"/>
      <c r="B14" s="717" t="s">
        <v>407</v>
      </c>
      <c r="C14" s="20" t="s">
        <v>408</v>
      </c>
      <c r="D14" s="716" t="s">
        <v>281</v>
      </c>
      <c r="E14" s="10">
        <v>3500</v>
      </c>
      <c r="F14" s="10">
        <v>3400</v>
      </c>
      <c r="G14" s="10">
        <v>3800</v>
      </c>
      <c r="H14" s="128">
        <v>3700</v>
      </c>
    </row>
    <row r="15" spans="1:9" ht="20.100000000000001" customHeight="1" x14ac:dyDescent="0.2">
      <c r="A15" s="38"/>
      <c r="B15" s="717" t="s">
        <v>790</v>
      </c>
      <c r="C15" s="20" t="s">
        <v>409</v>
      </c>
      <c r="D15" s="716" t="s">
        <v>282</v>
      </c>
      <c r="E15" s="10"/>
      <c r="F15" s="10"/>
      <c r="G15" s="10"/>
      <c r="H15" s="128"/>
    </row>
    <row r="16" spans="1:9" ht="25.5" customHeight="1" x14ac:dyDescent="0.2">
      <c r="A16" s="38"/>
      <c r="B16" s="717" t="s">
        <v>410</v>
      </c>
      <c r="C16" s="20" t="s">
        <v>411</v>
      </c>
      <c r="D16" s="716" t="s">
        <v>283</v>
      </c>
      <c r="E16" s="10"/>
      <c r="F16" s="10"/>
      <c r="G16" s="10"/>
      <c r="H16" s="128"/>
    </row>
    <row r="17" spans="1:8" ht="20.100000000000001" customHeight="1" x14ac:dyDescent="0.2">
      <c r="A17" s="38"/>
      <c r="B17" s="717" t="s">
        <v>791</v>
      </c>
      <c r="C17" s="20" t="s">
        <v>412</v>
      </c>
      <c r="D17" s="716" t="s">
        <v>284</v>
      </c>
      <c r="E17" s="10"/>
      <c r="F17" s="10"/>
      <c r="G17" s="10"/>
      <c r="H17" s="128"/>
    </row>
    <row r="18" spans="1:8" ht="20.100000000000001" customHeight="1" x14ac:dyDescent="0.2">
      <c r="A18" s="38"/>
      <c r="B18" s="818" t="s">
        <v>792</v>
      </c>
      <c r="C18" s="18" t="s">
        <v>413</v>
      </c>
      <c r="D18" s="823" t="s">
        <v>285</v>
      </c>
      <c r="E18" s="892">
        <f>E20+E21+E22+E23+E24+E25+E26</f>
        <v>81500</v>
      </c>
      <c r="F18" s="892">
        <f t="shared" ref="F18:H18" si="2">F20+F21+F22+F23+F24+F25+F26</f>
        <v>109729</v>
      </c>
      <c r="G18" s="892">
        <f t="shared" si="2"/>
        <v>128029</v>
      </c>
      <c r="H18" s="890">
        <f t="shared" si="2"/>
        <v>120000</v>
      </c>
    </row>
    <row r="19" spans="1:8" ht="12.75" customHeight="1" x14ac:dyDescent="0.2">
      <c r="A19" s="38"/>
      <c r="B19" s="818"/>
      <c r="C19" s="19" t="s">
        <v>414</v>
      </c>
      <c r="D19" s="823"/>
      <c r="E19" s="893"/>
      <c r="F19" s="893"/>
      <c r="G19" s="893"/>
      <c r="H19" s="891"/>
    </row>
    <row r="20" spans="1:8" ht="20.100000000000001" customHeight="1" x14ac:dyDescent="0.2">
      <c r="A20" s="38"/>
      <c r="B20" s="717" t="s">
        <v>415</v>
      </c>
      <c r="C20" s="20" t="s">
        <v>416</v>
      </c>
      <c r="D20" s="716" t="s">
        <v>286</v>
      </c>
      <c r="E20" s="10">
        <v>0</v>
      </c>
      <c r="F20" s="10">
        <v>5529</v>
      </c>
      <c r="G20" s="10">
        <v>5529</v>
      </c>
      <c r="H20" s="128">
        <v>0</v>
      </c>
    </row>
    <row r="21" spans="1:8" ht="20.100000000000001" customHeight="1" x14ac:dyDescent="0.2">
      <c r="B21" s="717" t="s">
        <v>793</v>
      </c>
      <c r="C21" s="20" t="s">
        <v>417</v>
      </c>
      <c r="D21" s="716" t="s">
        <v>287</v>
      </c>
      <c r="E21" s="10">
        <v>75000</v>
      </c>
      <c r="F21" s="10">
        <v>98000</v>
      </c>
      <c r="G21" s="10">
        <v>116300</v>
      </c>
      <c r="H21" s="128">
        <v>114000</v>
      </c>
    </row>
    <row r="22" spans="1:8" ht="20.100000000000001" customHeight="1" x14ac:dyDescent="0.2">
      <c r="B22" s="717" t="s">
        <v>794</v>
      </c>
      <c r="C22" s="20" t="s">
        <v>418</v>
      </c>
      <c r="D22" s="716" t="s">
        <v>288</v>
      </c>
      <c r="E22" s="10"/>
      <c r="F22" s="10"/>
      <c r="G22" s="10"/>
      <c r="H22" s="128"/>
    </row>
    <row r="23" spans="1:8" ht="25.5" customHeight="1" x14ac:dyDescent="0.2">
      <c r="B23" s="717" t="s">
        <v>419</v>
      </c>
      <c r="C23" s="20" t="s">
        <v>420</v>
      </c>
      <c r="D23" s="716" t="s">
        <v>289</v>
      </c>
      <c r="E23" s="10"/>
      <c r="F23" s="10"/>
      <c r="G23" s="10"/>
      <c r="H23" s="128"/>
    </row>
    <row r="24" spans="1:8" ht="25.5" customHeight="1" x14ac:dyDescent="0.2">
      <c r="B24" s="717" t="s">
        <v>421</v>
      </c>
      <c r="C24" s="20" t="s">
        <v>795</v>
      </c>
      <c r="D24" s="716" t="s">
        <v>290</v>
      </c>
      <c r="E24" s="10">
        <v>6500</v>
      </c>
      <c r="F24" s="10">
        <v>6200</v>
      </c>
      <c r="G24" s="10">
        <v>6200</v>
      </c>
      <c r="H24" s="128">
        <v>6000</v>
      </c>
    </row>
    <row r="25" spans="1:8" ht="25.5" customHeight="1" x14ac:dyDescent="0.2">
      <c r="B25" s="717" t="s">
        <v>422</v>
      </c>
      <c r="C25" s="20" t="s">
        <v>423</v>
      </c>
      <c r="D25" s="716" t="s">
        <v>291</v>
      </c>
      <c r="E25" s="10"/>
      <c r="F25" s="10"/>
      <c r="G25" s="10"/>
      <c r="H25" s="128"/>
    </row>
    <row r="26" spans="1:8" ht="25.5" customHeight="1" x14ac:dyDescent="0.2">
      <c r="B26" s="717" t="s">
        <v>422</v>
      </c>
      <c r="C26" s="20" t="s">
        <v>424</v>
      </c>
      <c r="D26" s="716" t="s">
        <v>292</v>
      </c>
      <c r="E26" s="10"/>
      <c r="F26" s="10"/>
      <c r="G26" s="10"/>
      <c r="H26" s="128"/>
    </row>
    <row r="27" spans="1:8" ht="20.100000000000001" customHeight="1" x14ac:dyDescent="0.2">
      <c r="A27" s="38"/>
      <c r="B27" s="717" t="s">
        <v>796</v>
      </c>
      <c r="C27" s="20" t="s">
        <v>425</v>
      </c>
      <c r="D27" s="716" t="s">
        <v>293</v>
      </c>
      <c r="E27" s="10"/>
      <c r="F27" s="10"/>
      <c r="G27" s="10"/>
      <c r="H27" s="128"/>
    </row>
    <row r="28" spans="1:8" ht="25.5" customHeight="1" x14ac:dyDescent="0.2">
      <c r="A28" s="38"/>
      <c r="B28" s="818" t="s">
        <v>426</v>
      </c>
      <c r="C28" s="18" t="s">
        <v>427</v>
      </c>
      <c r="D28" s="823" t="s">
        <v>294</v>
      </c>
      <c r="E28" s="892">
        <f>E30+E31+E32+E33+E34+E35+E36+E37+E38</f>
        <v>407</v>
      </c>
      <c r="F28" s="892">
        <f t="shared" ref="F28:H28" si="3">F30+F31+F32+F33+F34+F35+F36+F37+F38</f>
        <v>587</v>
      </c>
      <c r="G28" s="892">
        <f t="shared" si="3"/>
        <v>587</v>
      </c>
      <c r="H28" s="890">
        <f t="shared" si="3"/>
        <v>587</v>
      </c>
    </row>
    <row r="29" spans="1:8" ht="22.5" customHeight="1" x14ac:dyDescent="0.2">
      <c r="A29" s="38"/>
      <c r="B29" s="818"/>
      <c r="C29" s="19" t="s">
        <v>428</v>
      </c>
      <c r="D29" s="823"/>
      <c r="E29" s="893"/>
      <c r="F29" s="893"/>
      <c r="G29" s="893"/>
      <c r="H29" s="891"/>
    </row>
    <row r="30" spans="1:8" ht="25.5" customHeight="1" x14ac:dyDescent="0.2">
      <c r="A30" s="38"/>
      <c r="B30" s="717" t="s">
        <v>429</v>
      </c>
      <c r="C30" s="20" t="s">
        <v>778</v>
      </c>
      <c r="D30" s="716" t="s">
        <v>295</v>
      </c>
      <c r="E30" s="10">
        <v>407</v>
      </c>
      <c r="F30" s="10">
        <v>587</v>
      </c>
      <c r="G30" s="10">
        <v>587</v>
      </c>
      <c r="H30" s="128">
        <v>587</v>
      </c>
    </row>
    <row r="31" spans="1:8" ht="25.5" customHeight="1" x14ac:dyDescent="0.2">
      <c r="B31" s="717" t="s">
        <v>430</v>
      </c>
      <c r="C31" s="20" t="s">
        <v>431</v>
      </c>
      <c r="D31" s="716" t="s">
        <v>296</v>
      </c>
      <c r="E31" s="10"/>
      <c r="F31" s="10"/>
      <c r="G31" s="10"/>
      <c r="H31" s="128"/>
    </row>
    <row r="32" spans="1:8" ht="35.25" customHeight="1" x14ac:dyDescent="0.2">
      <c r="B32" s="717" t="s">
        <v>432</v>
      </c>
      <c r="C32" s="20" t="s">
        <v>433</v>
      </c>
      <c r="D32" s="716" t="s">
        <v>297</v>
      </c>
      <c r="E32" s="10"/>
      <c r="F32" s="10"/>
      <c r="G32" s="10"/>
      <c r="H32" s="128"/>
    </row>
    <row r="33" spans="1:8" ht="35.25" customHeight="1" x14ac:dyDescent="0.2">
      <c r="B33" s="717" t="s">
        <v>434</v>
      </c>
      <c r="C33" s="20" t="s">
        <v>779</v>
      </c>
      <c r="D33" s="716" t="s">
        <v>298</v>
      </c>
      <c r="E33" s="10"/>
      <c r="F33" s="10"/>
      <c r="G33" s="10"/>
      <c r="H33" s="128"/>
    </row>
    <row r="34" spans="1:8" ht="25.5" customHeight="1" x14ac:dyDescent="0.2">
      <c r="B34" s="717" t="s">
        <v>435</v>
      </c>
      <c r="C34" s="20" t="s">
        <v>436</v>
      </c>
      <c r="D34" s="716" t="s">
        <v>299</v>
      </c>
      <c r="E34" s="10"/>
      <c r="F34" s="10"/>
      <c r="G34" s="10"/>
      <c r="H34" s="128"/>
    </row>
    <row r="35" spans="1:8" ht="25.5" customHeight="1" x14ac:dyDescent="0.2">
      <c r="B35" s="717" t="s">
        <v>435</v>
      </c>
      <c r="C35" s="20" t="s">
        <v>437</v>
      </c>
      <c r="D35" s="716" t="s">
        <v>300</v>
      </c>
      <c r="E35" s="10"/>
      <c r="F35" s="10"/>
      <c r="G35" s="10"/>
      <c r="H35" s="128"/>
    </row>
    <row r="36" spans="1:8" ht="39" customHeight="1" x14ac:dyDescent="0.2">
      <c r="B36" s="717" t="s">
        <v>797</v>
      </c>
      <c r="C36" s="20" t="s">
        <v>780</v>
      </c>
      <c r="D36" s="716" t="s">
        <v>301</v>
      </c>
      <c r="E36" s="10"/>
      <c r="F36" s="10"/>
      <c r="G36" s="10"/>
      <c r="H36" s="128"/>
    </row>
    <row r="37" spans="1:8" ht="25.5" customHeight="1" x14ac:dyDescent="0.2">
      <c r="B37" s="717" t="s">
        <v>798</v>
      </c>
      <c r="C37" s="20" t="s">
        <v>438</v>
      </c>
      <c r="D37" s="716" t="s">
        <v>302</v>
      </c>
      <c r="E37" s="10"/>
      <c r="F37" s="10"/>
      <c r="G37" s="10"/>
      <c r="H37" s="128"/>
    </row>
    <row r="38" spans="1:8" ht="25.5" customHeight="1" x14ac:dyDescent="0.2">
      <c r="B38" s="717" t="s">
        <v>439</v>
      </c>
      <c r="C38" s="20" t="s">
        <v>440</v>
      </c>
      <c r="D38" s="716" t="s">
        <v>303</v>
      </c>
      <c r="E38" s="10"/>
      <c r="F38" s="10"/>
      <c r="G38" s="10"/>
      <c r="H38" s="128"/>
    </row>
    <row r="39" spans="1:8" ht="25.5" customHeight="1" x14ac:dyDescent="0.2">
      <c r="B39" s="717" t="s">
        <v>441</v>
      </c>
      <c r="C39" s="20" t="s">
        <v>442</v>
      </c>
      <c r="D39" s="716" t="s">
        <v>304</v>
      </c>
      <c r="E39" s="10"/>
      <c r="F39" s="10"/>
      <c r="G39" s="10"/>
      <c r="H39" s="128"/>
    </row>
    <row r="40" spans="1:8" ht="20.100000000000001" customHeight="1" x14ac:dyDescent="0.2">
      <c r="A40" s="38"/>
      <c r="B40" s="717">
        <v>288</v>
      </c>
      <c r="C40" s="15" t="s">
        <v>443</v>
      </c>
      <c r="D40" s="716" t="s">
        <v>305</v>
      </c>
      <c r="E40" s="10">
        <v>9000</v>
      </c>
      <c r="F40" s="10">
        <v>7704</v>
      </c>
      <c r="G40" s="10">
        <v>7704</v>
      </c>
      <c r="H40" s="128">
        <v>7704</v>
      </c>
    </row>
    <row r="41" spans="1:8" ht="20.100000000000001" customHeight="1" x14ac:dyDescent="0.2">
      <c r="A41" s="38"/>
      <c r="B41" s="818"/>
      <c r="C41" s="16" t="s">
        <v>444</v>
      </c>
      <c r="D41" s="823" t="s">
        <v>306</v>
      </c>
      <c r="E41" s="892">
        <f>E43+E49+E50+E57+E62+E72+E73</f>
        <v>139210</v>
      </c>
      <c r="F41" s="892">
        <f t="shared" ref="F41:H41" si="4">F43+F49+F50+F57+F62+F72+F73</f>
        <v>163600</v>
      </c>
      <c r="G41" s="892">
        <f t="shared" si="4"/>
        <v>144447</v>
      </c>
      <c r="H41" s="890">
        <f t="shared" si="4"/>
        <v>116286</v>
      </c>
    </row>
    <row r="42" spans="1:8" ht="12.75" customHeight="1" x14ac:dyDescent="0.2">
      <c r="A42" s="38"/>
      <c r="B42" s="818"/>
      <c r="C42" s="17" t="s">
        <v>445</v>
      </c>
      <c r="D42" s="823"/>
      <c r="E42" s="893"/>
      <c r="F42" s="893"/>
      <c r="G42" s="893"/>
      <c r="H42" s="891"/>
    </row>
    <row r="43" spans="1:8" ht="25.5" customHeight="1" x14ac:dyDescent="0.2">
      <c r="B43" s="717" t="s">
        <v>446</v>
      </c>
      <c r="C43" s="20" t="s">
        <v>447</v>
      </c>
      <c r="D43" s="716" t="s">
        <v>307</v>
      </c>
      <c r="E43" s="10">
        <f>E44+E45+E46+E47+E48</f>
        <v>17000</v>
      </c>
      <c r="F43" s="10">
        <f t="shared" ref="F43:H43" si="5">F44+F45+F46+F47+F48</f>
        <v>23700</v>
      </c>
      <c r="G43" s="10">
        <f t="shared" si="5"/>
        <v>22000</v>
      </c>
      <c r="H43" s="128">
        <f t="shared" si="5"/>
        <v>15300</v>
      </c>
    </row>
    <row r="44" spans="1:8" ht="20.100000000000001" customHeight="1" x14ac:dyDescent="0.2">
      <c r="B44" s="717">
        <v>10</v>
      </c>
      <c r="C44" s="20" t="s">
        <v>448</v>
      </c>
      <c r="D44" s="716" t="s">
        <v>308</v>
      </c>
      <c r="E44" s="10">
        <v>10000</v>
      </c>
      <c r="F44" s="10">
        <v>12500</v>
      </c>
      <c r="G44" s="10">
        <v>12000</v>
      </c>
      <c r="H44" s="128">
        <v>10000</v>
      </c>
    </row>
    <row r="45" spans="1:8" ht="20.100000000000001" customHeight="1" x14ac:dyDescent="0.2">
      <c r="B45" s="717" t="s">
        <v>449</v>
      </c>
      <c r="C45" s="20" t="s">
        <v>450</v>
      </c>
      <c r="D45" s="716" t="s">
        <v>309</v>
      </c>
      <c r="E45" s="10"/>
      <c r="F45" s="10"/>
      <c r="G45" s="10"/>
      <c r="H45" s="128"/>
    </row>
    <row r="46" spans="1:8" ht="20.100000000000001" customHeight="1" x14ac:dyDescent="0.2">
      <c r="B46" s="717">
        <v>13</v>
      </c>
      <c r="C46" s="20" t="s">
        <v>451</v>
      </c>
      <c r="D46" s="716" t="s">
        <v>310</v>
      </c>
      <c r="E46" s="10">
        <v>6000</v>
      </c>
      <c r="F46" s="10">
        <v>8200</v>
      </c>
      <c r="G46" s="10">
        <v>9000</v>
      </c>
      <c r="H46" s="128">
        <v>5000</v>
      </c>
    </row>
    <row r="47" spans="1:8" ht="20.100000000000001" customHeight="1" x14ac:dyDescent="0.2">
      <c r="B47" s="717" t="s">
        <v>452</v>
      </c>
      <c r="C47" s="20" t="s">
        <v>453</v>
      </c>
      <c r="D47" s="716" t="s">
        <v>311</v>
      </c>
      <c r="E47" s="10">
        <v>1000</v>
      </c>
      <c r="F47" s="10">
        <v>3000</v>
      </c>
      <c r="G47" s="10">
        <v>1000</v>
      </c>
      <c r="H47" s="128">
        <v>300</v>
      </c>
    </row>
    <row r="48" spans="1:8" ht="20.100000000000001" customHeight="1" x14ac:dyDescent="0.2">
      <c r="B48" s="717" t="s">
        <v>454</v>
      </c>
      <c r="C48" s="20" t="s">
        <v>455</v>
      </c>
      <c r="D48" s="716" t="s">
        <v>312</v>
      </c>
      <c r="E48" s="10"/>
      <c r="F48" s="10"/>
      <c r="G48" s="10"/>
      <c r="H48" s="128"/>
    </row>
    <row r="49" spans="1:8" ht="25.5" customHeight="1" x14ac:dyDescent="0.2">
      <c r="A49" s="38"/>
      <c r="B49" s="717">
        <v>14</v>
      </c>
      <c r="C49" s="20" t="s">
        <v>456</v>
      </c>
      <c r="D49" s="716" t="s">
        <v>313</v>
      </c>
      <c r="E49" s="10">
        <v>2000</v>
      </c>
      <c r="F49" s="10">
        <v>2000</v>
      </c>
      <c r="G49" s="10">
        <v>2000</v>
      </c>
      <c r="H49" s="128">
        <v>2000</v>
      </c>
    </row>
    <row r="50" spans="1:8" ht="20.100000000000001" customHeight="1" x14ac:dyDescent="0.2">
      <c r="A50" s="38"/>
      <c r="B50" s="818">
        <v>20</v>
      </c>
      <c r="C50" s="18" t="s">
        <v>457</v>
      </c>
      <c r="D50" s="823" t="s">
        <v>314</v>
      </c>
      <c r="E50" s="892">
        <f>E52+E53+E54+E55+E56</f>
        <v>70000</v>
      </c>
      <c r="F50" s="892">
        <f t="shared" ref="F50:H50" si="6">F52+F53+F54+F55+F56</f>
        <v>68000</v>
      </c>
      <c r="G50" s="892">
        <f t="shared" si="6"/>
        <v>70000</v>
      </c>
      <c r="H50" s="890">
        <f t="shared" si="6"/>
        <v>63000</v>
      </c>
    </row>
    <row r="51" spans="1:8" ht="12" customHeight="1" x14ac:dyDescent="0.2">
      <c r="A51" s="38"/>
      <c r="B51" s="818"/>
      <c r="C51" s="19" t="s">
        <v>458</v>
      </c>
      <c r="D51" s="823"/>
      <c r="E51" s="893"/>
      <c r="F51" s="893"/>
      <c r="G51" s="893"/>
      <c r="H51" s="891"/>
    </row>
    <row r="52" spans="1:8" ht="20.100000000000001" customHeight="1" x14ac:dyDescent="0.2">
      <c r="A52" s="38"/>
      <c r="B52" s="717">
        <v>204</v>
      </c>
      <c r="C52" s="20" t="s">
        <v>459</v>
      </c>
      <c r="D52" s="716" t="s">
        <v>315</v>
      </c>
      <c r="E52" s="10">
        <v>70000</v>
      </c>
      <c r="F52" s="10">
        <v>68000</v>
      </c>
      <c r="G52" s="10">
        <v>70000</v>
      </c>
      <c r="H52" s="128">
        <v>63000</v>
      </c>
    </row>
    <row r="53" spans="1:8" ht="20.100000000000001" customHeight="1" x14ac:dyDescent="0.2">
      <c r="A53" s="38"/>
      <c r="B53" s="717">
        <v>205</v>
      </c>
      <c r="C53" s="20" t="s">
        <v>460</v>
      </c>
      <c r="D53" s="716" t="s">
        <v>316</v>
      </c>
      <c r="E53" s="10"/>
      <c r="F53" s="10"/>
      <c r="G53" s="10"/>
      <c r="H53" s="128"/>
    </row>
    <row r="54" spans="1:8" ht="25.5" customHeight="1" x14ac:dyDescent="0.2">
      <c r="A54" s="38"/>
      <c r="B54" s="717" t="s">
        <v>461</v>
      </c>
      <c r="C54" s="20" t="s">
        <v>462</v>
      </c>
      <c r="D54" s="716" t="s">
        <v>317</v>
      </c>
      <c r="E54" s="10"/>
      <c r="F54" s="10"/>
      <c r="G54" s="10"/>
      <c r="H54" s="128"/>
    </row>
    <row r="55" spans="1:8" ht="25.5" customHeight="1" x14ac:dyDescent="0.2">
      <c r="A55" s="38"/>
      <c r="B55" s="717" t="s">
        <v>463</v>
      </c>
      <c r="C55" s="20" t="s">
        <v>464</v>
      </c>
      <c r="D55" s="716" t="s">
        <v>318</v>
      </c>
      <c r="E55" s="10"/>
      <c r="F55" s="10"/>
      <c r="G55" s="10"/>
      <c r="H55" s="128"/>
    </row>
    <row r="56" spans="1:8" ht="20.100000000000001" customHeight="1" x14ac:dyDescent="0.2">
      <c r="A56" s="38"/>
      <c r="B56" s="717">
        <v>206</v>
      </c>
      <c r="C56" s="20" t="s">
        <v>465</v>
      </c>
      <c r="D56" s="716" t="s">
        <v>319</v>
      </c>
      <c r="E56" s="10"/>
      <c r="F56" s="10"/>
      <c r="G56" s="10"/>
      <c r="H56" s="128"/>
    </row>
    <row r="57" spans="1:8" ht="20.100000000000001" customHeight="1" x14ac:dyDescent="0.2">
      <c r="A57" s="38"/>
      <c r="B57" s="818" t="s">
        <v>466</v>
      </c>
      <c r="C57" s="18" t="s">
        <v>467</v>
      </c>
      <c r="D57" s="823" t="s">
        <v>320</v>
      </c>
      <c r="E57" s="892">
        <f>E59+E60+E61</f>
        <v>13000</v>
      </c>
      <c r="F57" s="892">
        <f t="shared" ref="F57:H57" si="7">F59+F60+F61</f>
        <v>5500</v>
      </c>
      <c r="G57" s="892">
        <f t="shared" si="7"/>
        <v>5700</v>
      </c>
      <c r="H57" s="890">
        <f t="shared" si="7"/>
        <v>5000</v>
      </c>
    </row>
    <row r="58" spans="1:8" ht="12" customHeight="1" x14ac:dyDescent="0.2">
      <c r="A58" s="38"/>
      <c r="B58" s="818"/>
      <c r="C58" s="19" t="s">
        <v>468</v>
      </c>
      <c r="D58" s="823"/>
      <c r="E58" s="893"/>
      <c r="F58" s="893"/>
      <c r="G58" s="893"/>
      <c r="H58" s="891"/>
    </row>
    <row r="59" spans="1:8" ht="23.25" customHeight="1" x14ac:dyDescent="0.2">
      <c r="B59" s="717" t="s">
        <v>469</v>
      </c>
      <c r="C59" s="20" t="s">
        <v>470</v>
      </c>
      <c r="D59" s="716" t="s">
        <v>321</v>
      </c>
      <c r="E59" s="10">
        <v>13000</v>
      </c>
      <c r="F59" s="10">
        <v>5500</v>
      </c>
      <c r="G59" s="10">
        <v>5700</v>
      </c>
      <c r="H59" s="128">
        <v>5000</v>
      </c>
    </row>
    <row r="60" spans="1:8" ht="20.100000000000001" customHeight="1" x14ac:dyDescent="0.2">
      <c r="B60" s="717">
        <v>223</v>
      </c>
      <c r="C60" s="20" t="s">
        <v>471</v>
      </c>
      <c r="D60" s="716" t="s">
        <v>322</v>
      </c>
      <c r="E60" s="10"/>
      <c r="F60" s="10"/>
      <c r="G60" s="10"/>
      <c r="H60" s="128"/>
    </row>
    <row r="61" spans="1:8" ht="25.5" customHeight="1" x14ac:dyDescent="0.2">
      <c r="A61" s="38"/>
      <c r="B61" s="717">
        <v>224</v>
      </c>
      <c r="C61" s="20" t="s">
        <v>472</v>
      </c>
      <c r="D61" s="716" t="s">
        <v>323</v>
      </c>
      <c r="E61" s="10"/>
      <c r="F61" s="10"/>
      <c r="G61" s="10"/>
      <c r="H61" s="128"/>
    </row>
    <row r="62" spans="1:8" ht="20.100000000000001" customHeight="1" x14ac:dyDescent="0.2">
      <c r="A62" s="38"/>
      <c r="B62" s="818">
        <v>23</v>
      </c>
      <c r="C62" s="18" t="s">
        <v>473</v>
      </c>
      <c r="D62" s="823" t="s">
        <v>324</v>
      </c>
      <c r="E62" s="892">
        <f>E64+E65+E66+E67+E68+E69+E70+E71</f>
        <v>0</v>
      </c>
      <c r="F62" s="892">
        <f t="shared" ref="F62:H62" si="8">F64+F65+F66+F67+F68+F69+F70+F71</f>
        <v>0</v>
      </c>
      <c r="G62" s="892">
        <f t="shared" si="8"/>
        <v>0</v>
      </c>
      <c r="H62" s="890">
        <f t="shared" si="8"/>
        <v>0</v>
      </c>
    </row>
    <row r="63" spans="1:8" ht="20.100000000000001" customHeight="1" x14ac:dyDescent="0.2">
      <c r="A63" s="38"/>
      <c r="B63" s="818"/>
      <c r="C63" s="19" t="s">
        <v>474</v>
      </c>
      <c r="D63" s="823"/>
      <c r="E63" s="893"/>
      <c r="F63" s="893"/>
      <c r="G63" s="893"/>
      <c r="H63" s="891"/>
    </row>
    <row r="64" spans="1:8" ht="25.5" customHeight="1" x14ac:dyDescent="0.2">
      <c r="B64" s="717">
        <v>230</v>
      </c>
      <c r="C64" s="20" t="s">
        <v>475</v>
      </c>
      <c r="D64" s="716" t="s">
        <v>325</v>
      </c>
      <c r="E64" s="10"/>
      <c r="F64" s="10"/>
      <c r="G64" s="10"/>
      <c r="H64" s="128"/>
    </row>
    <row r="65" spans="1:8" ht="25.5" customHeight="1" x14ac:dyDescent="0.2">
      <c r="B65" s="717">
        <v>231</v>
      </c>
      <c r="C65" s="20" t="s">
        <v>805</v>
      </c>
      <c r="D65" s="716" t="s">
        <v>326</v>
      </c>
      <c r="E65" s="10"/>
      <c r="F65" s="10"/>
      <c r="G65" s="10"/>
      <c r="H65" s="128"/>
    </row>
    <row r="66" spans="1:8" ht="20.100000000000001" customHeight="1" x14ac:dyDescent="0.2">
      <c r="B66" s="717" t="s">
        <v>476</v>
      </c>
      <c r="C66" s="20" t="s">
        <v>477</v>
      </c>
      <c r="D66" s="716" t="s">
        <v>327</v>
      </c>
      <c r="E66" s="10"/>
      <c r="F66" s="10"/>
      <c r="G66" s="10"/>
      <c r="H66" s="128"/>
    </row>
    <row r="67" spans="1:8" ht="25.5" customHeight="1" x14ac:dyDescent="0.2">
      <c r="B67" s="717" t="s">
        <v>478</v>
      </c>
      <c r="C67" s="20" t="s">
        <v>479</v>
      </c>
      <c r="D67" s="716" t="s">
        <v>328</v>
      </c>
      <c r="E67" s="10"/>
      <c r="F67" s="10"/>
      <c r="G67" s="10"/>
      <c r="H67" s="128"/>
    </row>
    <row r="68" spans="1:8" ht="25.5" customHeight="1" x14ac:dyDescent="0.2">
      <c r="B68" s="717">
        <v>235</v>
      </c>
      <c r="C68" s="20" t="s">
        <v>480</v>
      </c>
      <c r="D68" s="716" t="s">
        <v>329</v>
      </c>
      <c r="E68" s="10"/>
      <c r="F68" s="10"/>
      <c r="G68" s="10"/>
      <c r="H68" s="128"/>
    </row>
    <row r="69" spans="1:8" ht="25.5" customHeight="1" x14ac:dyDescent="0.2">
      <c r="B69" s="717" t="s">
        <v>481</v>
      </c>
      <c r="C69" s="20" t="s">
        <v>781</v>
      </c>
      <c r="D69" s="716" t="s">
        <v>330</v>
      </c>
      <c r="E69" s="10"/>
      <c r="F69" s="10"/>
      <c r="G69" s="10"/>
      <c r="H69" s="128"/>
    </row>
    <row r="70" spans="1:8" ht="25.5" customHeight="1" x14ac:dyDescent="0.2">
      <c r="B70" s="717">
        <v>237</v>
      </c>
      <c r="C70" s="20" t="s">
        <v>482</v>
      </c>
      <c r="D70" s="716" t="s">
        <v>331</v>
      </c>
      <c r="E70" s="10"/>
      <c r="F70" s="10"/>
      <c r="G70" s="10"/>
      <c r="H70" s="128"/>
    </row>
    <row r="71" spans="1:8" ht="20.100000000000001" customHeight="1" x14ac:dyDescent="0.2">
      <c r="B71" s="717" t="s">
        <v>483</v>
      </c>
      <c r="C71" s="20" t="s">
        <v>484</v>
      </c>
      <c r="D71" s="716" t="s">
        <v>332</v>
      </c>
      <c r="E71" s="10"/>
      <c r="F71" s="10"/>
      <c r="G71" s="10"/>
      <c r="H71" s="128"/>
    </row>
    <row r="72" spans="1:8" ht="20.100000000000001" customHeight="1" x14ac:dyDescent="0.2">
      <c r="B72" s="717">
        <v>24</v>
      </c>
      <c r="C72" s="20" t="s">
        <v>485</v>
      </c>
      <c r="D72" s="716" t="s">
        <v>333</v>
      </c>
      <c r="E72" s="10">
        <v>36490</v>
      </c>
      <c r="F72" s="10">
        <v>64000</v>
      </c>
      <c r="G72" s="10">
        <v>44347</v>
      </c>
      <c r="H72" s="128">
        <v>30586</v>
      </c>
    </row>
    <row r="73" spans="1:8" ht="25.5" customHeight="1" x14ac:dyDescent="0.2">
      <c r="B73" s="717" t="s">
        <v>486</v>
      </c>
      <c r="C73" s="20" t="s">
        <v>487</v>
      </c>
      <c r="D73" s="716" t="s">
        <v>334</v>
      </c>
      <c r="E73" s="10">
        <v>720</v>
      </c>
      <c r="F73" s="729">
        <v>400</v>
      </c>
      <c r="G73" s="729">
        <v>400</v>
      </c>
      <c r="H73" s="660">
        <v>400</v>
      </c>
    </row>
    <row r="74" spans="1:8" ht="25.5" customHeight="1" x14ac:dyDescent="0.2">
      <c r="B74" s="717"/>
      <c r="C74" s="15" t="s">
        <v>570</v>
      </c>
      <c r="D74" s="716" t="s">
        <v>335</v>
      </c>
      <c r="E74" s="10">
        <f>E8+E9+E40+E41</f>
        <v>233617</v>
      </c>
      <c r="F74" s="10">
        <f t="shared" ref="F74:H74" si="9">F8+F9+F40+F41</f>
        <v>285020</v>
      </c>
      <c r="G74" s="10">
        <f t="shared" si="9"/>
        <v>284567</v>
      </c>
      <c r="H74" s="128">
        <f t="shared" si="9"/>
        <v>248277</v>
      </c>
    </row>
    <row r="75" spans="1:8" ht="20.100000000000001" customHeight="1" x14ac:dyDescent="0.2">
      <c r="B75" s="717">
        <v>88</v>
      </c>
      <c r="C75" s="15" t="s">
        <v>488</v>
      </c>
      <c r="D75" s="716" t="s">
        <v>336</v>
      </c>
      <c r="E75" s="10">
        <v>205000</v>
      </c>
      <c r="F75" s="10">
        <v>414885</v>
      </c>
      <c r="G75" s="10">
        <v>414885</v>
      </c>
      <c r="H75" s="128">
        <v>420000</v>
      </c>
    </row>
    <row r="76" spans="1:8" ht="20.100000000000001" customHeight="1" x14ac:dyDescent="0.2">
      <c r="A76" s="38"/>
      <c r="B76" s="444"/>
      <c r="C76" s="15" t="s">
        <v>37</v>
      </c>
      <c r="D76" s="21"/>
      <c r="E76" s="10"/>
      <c r="F76" s="10"/>
      <c r="G76" s="10"/>
      <c r="H76" s="128"/>
    </row>
    <row r="77" spans="1:8" ht="20.100000000000001" customHeight="1" x14ac:dyDescent="0.2">
      <c r="A77" s="38"/>
      <c r="B77" s="818"/>
      <c r="C77" s="16" t="s">
        <v>489</v>
      </c>
      <c r="D77" s="823" t="s">
        <v>132</v>
      </c>
      <c r="E77" s="892">
        <f>E79+E80+E81+E82+E83+E84+E85+E88-E89</f>
        <v>151311</v>
      </c>
      <c r="F77" s="892">
        <f t="shared" ref="F77:H77" si="10">F79+F80+F81+F82+F83+F84+F85+F88-F89</f>
        <v>162843</v>
      </c>
      <c r="G77" s="892">
        <f t="shared" si="10"/>
        <v>181363</v>
      </c>
      <c r="H77" s="890">
        <f t="shared" si="10"/>
        <v>166455</v>
      </c>
    </row>
    <row r="78" spans="1:8" ht="20.100000000000001" customHeight="1" x14ac:dyDescent="0.2">
      <c r="A78" s="38"/>
      <c r="B78" s="818"/>
      <c r="C78" s="17" t="s">
        <v>490</v>
      </c>
      <c r="D78" s="823"/>
      <c r="E78" s="893"/>
      <c r="F78" s="893"/>
      <c r="G78" s="893"/>
      <c r="H78" s="891"/>
    </row>
    <row r="79" spans="1:8" ht="20.100000000000001" customHeight="1" x14ac:dyDescent="0.2">
      <c r="A79" s="38"/>
      <c r="B79" s="717" t="s">
        <v>491</v>
      </c>
      <c r="C79" s="20" t="s">
        <v>492</v>
      </c>
      <c r="D79" s="716" t="s">
        <v>133</v>
      </c>
      <c r="E79" s="10">
        <v>149975</v>
      </c>
      <c r="F79" s="10">
        <v>158007</v>
      </c>
      <c r="G79" s="10">
        <v>158007</v>
      </c>
      <c r="H79" s="128">
        <v>165776</v>
      </c>
    </row>
    <row r="80" spans="1:8" ht="20.100000000000001" customHeight="1" x14ac:dyDescent="0.2">
      <c r="B80" s="717">
        <v>31</v>
      </c>
      <c r="C80" s="20" t="s">
        <v>493</v>
      </c>
      <c r="D80" s="716" t="s">
        <v>134</v>
      </c>
      <c r="E80" s="10"/>
      <c r="F80" s="10"/>
      <c r="G80" s="10"/>
      <c r="H80" s="128"/>
    </row>
    <row r="81" spans="1:8" ht="20.100000000000001" customHeight="1" x14ac:dyDescent="0.2">
      <c r="B81" s="717">
        <v>306</v>
      </c>
      <c r="C81" s="20" t="s">
        <v>494</v>
      </c>
      <c r="D81" s="716" t="s">
        <v>135</v>
      </c>
      <c r="E81" s="10"/>
      <c r="F81" s="10"/>
      <c r="G81" s="10"/>
      <c r="H81" s="128"/>
    </row>
    <row r="82" spans="1:8" ht="20.100000000000001" customHeight="1" x14ac:dyDescent="0.2">
      <c r="B82" s="717">
        <v>32</v>
      </c>
      <c r="C82" s="20" t="s">
        <v>495</v>
      </c>
      <c r="D82" s="716" t="s">
        <v>136</v>
      </c>
      <c r="E82" s="10"/>
      <c r="F82" s="10"/>
      <c r="G82" s="10"/>
      <c r="H82" s="128"/>
    </row>
    <row r="83" spans="1:8" ht="58.5" customHeight="1" x14ac:dyDescent="0.2">
      <c r="B83" s="717" t="s">
        <v>496</v>
      </c>
      <c r="C83" s="20" t="s">
        <v>799</v>
      </c>
      <c r="D83" s="716" t="s">
        <v>137</v>
      </c>
      <c r="E83" s="10"/>
      <c r="F83" s="10"/>
      <c r="G83" s="10"/>
      <c r="H83" s="128"/>
    </row>
    <row r="84" spans="1:8" ht="49.5" customHeight="1" x14ac:dyDescent="0.2">
      <c r="B84" s="717" t="s">
        <v>497</v>
      </c>
      <c r="C84" s="20" t="s">
        <v>806</v>
      </c>
      <c r="D84" s="716" t="s">
        <v>138</v>
      </c>
      <c r="E84" s="10"/>
      <c r="F84" s="10"/>
      <c r="G84" s="10"/>
      <c r="H84" s="128"/>
    </row>
    <row r="85" spans="1:8" ht="20.100000000000001" customHeight="1" x14ac:dyDescent="0.2">
      <c r="B85" s="717">
        <v>34</v>
      </c>
      <c r="C85" s="20" t="s">
        <v>498</v>
      </c>
      <c r="D85" s="716" t="s">
        <v>139</v>
      </c>
      <c r="E85" s="10">
        <f>E86+E87</f>
        <v>7361</v>
      </c>
      <c r="F85" s="10">
        <f t="shared" ref="F85:H85" si="11">F86+F87</f>
        <v>10861</v>
      </c>
      <c r="G85" s="10">
        <f t="shared" si="11"/>
        <v>29381</v>
      </c>
      <c r="H85" s="128">
        <f t="shared" si="11"/>
        <v>679</v>
      </c>
    </row>
    <row r="86" spans="1:8" ht="20.100000000000001" customHeight="1" x14ac:dyDescent="0.2">
      <c r="B86" s="717">
        <v>340</v>
      </c>
      <c r="C86" s="20" t="s">
        <v>149</v>
      </c>
      <c r="D86" s="716" t="s">
        <v>140</v>
      </c>
      <c r="E86" s="10">
        <v>1971</v>
      </c>
      <c r="F86" s="10">
        <v>7769</v>
      </c>
      <c r="G86" s="10">
        <v>7769</v>
      </c>
      <c r="H86" s="128">
        <v>0</v>
      </c>
    </row>
    <row r="87" spans="1:8" ht="20.100000000000001" customHeight="1" x14ac:dyDescent="0.2">
      <c r="B87" s="717">
        <v>341</v>
      </c>
      <c r="C87" s="20" t="s">
        <v>499</v>
      </c>
      <c r="D87" s="716" t="s">
        <v>141</v>
      </c>
      <c r="E87" s="729">
        <v>5390</v>
      </c>
      <c r="F87" s="729">
        <v>3092</v>
      </c>
      <c r="G87" s="729">
        <v>21612</v>
      </c>
      <c r="H87" s="128">
        <v>679</v>
      </c>
    </row>
    <row r="88" spans="1:8" ht="20.100000000000001" customHeight="1" x14ac:dyDescent="0.2">
      <c r="B88" s="717"/>
      <c r="C88" s="20" t="s">
        <v>500</v>
      </c>
      <c r="D88" s="716" t="s">
        <v>142</v>
      </c>
      <c r="E88" s="10"/>
      <c r="F88" s="10"/>
      <c r="G88" s="10"/>
      <c r="H88" s="128"/>
    </row>
    <row r="89" spans="1:8" ht="20.100000000000001" customHeight="1" x14ac:dyDescent="0.2">
      <c r="B89" s="717">
        <v>35</v>
      </c>
      <c r="C89" s="20" t="s">
        <v>501</v>
      </c>
      <c r="D89" s="716" t="s">
        <v>143</v>
      </c>
      <c r="E89" s="10">
        <f>E90+E91</f>
        <v>6025</v>
      </c>
      <c r="F89" s="10">
        <f t="shared" ref="F89:G89" si="12">F90+F91</f>
        <v>6025</v>
      </c>
      <c r="G89" s="10">
        <f t="shared" si="12"/>
        <v>6025</v>
      </c>
      <c r="H89" s="128">
        <v>0</v>
      </c>
    </row>
    <row r="90" spans="1:8" ht="20.100000000000001" customHeight="1" x14ac:dyDescent="0.2">
      <c r="B90" s="717">
        <v>350</v>
      </c>
      <c r="C90" s="20" t="s">
        <v>502</v>
      </c>
      <c r="D90" s="716" t="s">
        <v>144</v>
      </c>
      <c r="E90" s="10">
        <v>6025</v>
      </c>
      <c r="F90" s="10">
        <v>6025</v>
      </c>
      <c r="G90" s="10">
        <v>6025</v>
      </c>
      <c r="H90" s="128">
        <v>0</v>
      </c>
    </row>
    <row r="91" spans="1:8" ht="20.100000000000001" customHeight="1" x14ac:dyDescent="0.2">
      <c r="A91" s="38"/>
      <c r="B91" s="717">
        <v>351</v>
      </c>
      <c r="C91" s="20" t="s">
        <v>155</v>
      </c>
      <c r="D91" s="716" t="s">
        <v>145</v>
      </c>
      <c r="E91" s="10"/>
      <c r="F91" s="10"/>
      <c r="G91" s="10"/>
      <c r="H91" s="128"/>
    </row>
    <row r="92" spans="1:8" ht="22.5" customHeight="1" x14ac:dyDescent="0.2">
      <c r="A92" s="38"/>
      <c r="B92" s="818"/>
      <c r="C92" s="16" t="s">
        <v>503</v>
      </c>
      <c r="D92" s="823" t="s">
        <v>146</v>
      </c>
      <c r="E92" s="892">
        <f>E94+E99+E108</f>
        <v>32500</v>
      </c>
      <c r="F92" s="892">
        <f t="shared" ref="F92:H92" si="13">F94+F99+F108</f>
        <v>44800</v>
      </c>
      <c r="G92" s="892">
        <f t="shared" si="13"/>
        <v>39000</v>
      </c>
      <c r="H92" s="890">
        <f t="shared" si="13"/>
        <v>37000</v>
      </c>
    </row>
    <row r="93" spans="1:8" ht="13.5" customHeight="1" x14ac:dyDescent="0.2">
      <c r="A93" s="38"/>
      <c r="B93" s="818"/>
      <c r="C93" s="17" t="s">
        <v>504</v>
      </c>
      <c r="D93" s="823"/>
      <c r="E93" s="893"/>
      <c r="F93" s="893"/>
      <c r="G93" s="893"/>
      <c r="H93" s="891"/>
    </row>
    <row r="94" spans="1:8" ht="20.100000000000001" customHeight="1" x14ac:dyDescent="0.2">
      <c r="A94" s="38"/>
      <c r="B94" s="818">
        <v>40</v>
      </c>
      <c r="C94" s="18" t="s">
        <v>505</v>
      </c>
      <c r="D94" s="823" t="s">
        <v>147</v>
      </c>
      <c r="E94" s="892">
        <f>E96+E97+E98</f>
        <v>19500</v>
      </c>
      <c r="F94" s="892">
        <f t="shared" ref="F94:H94" si="14">F96+F97+F98</f>
        <v>30800</v>
      </c>
      <c r="G94" s="892">
        <f t="shared" si="14"/>
        <v>25000</v>
      </c>
      <c r="H94" s="890">
        <f t="shared" si="14"/>
        <v>24000</v>
      </c>
    </row>
    <row r="95" spans="1:8" ht="14.25" customHeight="1" x14ac:dyDescent="0.2">
      <c r="A95" s="38"/>
      <c r="B95" s="818"/>
      <c r="C95" s="19" t="s">
        <v>506</v>
      </c>
      <c r="D95" s="823"/>
      <c r="E95" s="893"/>
      <c r="F95" s="893"/>
      <c r="G95" s="893"/>
      <c r="H95" s="891"/>
    </row>
    <row r="96" spans="1:8" ht="25.5" customHeight="1" x14ac:dyDescent="0.2">
      <c r="A96" s="38"/>
      <c r="B96" s="717">
        <v>404</v>
      </c>
      <c r="C96" s="20" t="s">
        <v>507</v>
      </c>
      <c r="D96" s="716" t="s">
        <v>148</v>
      </c>
      <c r="E96" s="10">
        <v>7500</v>
      </c>
      <c r="F96" s="10">
        <v>14800</v>
      </c>
      <c r="G96" s="10">
        <v>14000</v>
      </c>
      <c r="H96" s="128">
        <v>12000</v>
      </c>
    </row>
    <row r="97" spans="1:8" ht="20.100000000000001" customHeight="1" x14ac:dyDescent="0.2">
      <c r="A97" s="38"/>
      <c r="B97" s="717">
        <v>400</v>
      </c>
      <c r="C97" s="20" t="s">
        <v>508</v>
      </c>
      <c r="D97" s="716" t="s">
        <v>150</v>
      </c>
      <c r="E97" s="10"/>
      <c r="F97" s="10"/>
      <c r="G97" s="10"/>
      <c r="H97" s="128"/>
    </row>
    <row r="98" spans="1:8" ht="20.100000000000001" customHeight="1" x14ac:dyDescent="0.2">
      <c r="A98" s="38"/>
      <c r="B98" s="717" t="s">
        <v>801</v>
      </c>
      <c r="C98" s="20" t="s">
        <v>509</v>
      </c>
      <c r="D98" s="716" t="s">
        <v>151</v>
      </c>
      <c r="E98" s="10">
        <v>12000</v>
      </c>
      <c r="F98" s="10">
        <v>16000</v>
      </c>
      <c r="G98" s="10">
        <v>11000</v>
      </c>
      <c r="H98" s="128">
        <v>12000</v>
      </c>
    </row>
    <row r="99" spans="1:8" ht="20.100000000000001" customHeight="1" x14ac:dyDescent="0.2">
      <c r="A99" s="38"/>
      <c r="B99" s="818">
        <v>41</v>
      </c>
      <c r="C99" s="18" t="s">
        <v>510</v>
      </c>
      <c r="D99" s="823" t="s">
        <v>152</v>
      </c>
      <c r="E99" s="892"/>
      <c r="F99" s="892"/>
      <c r="G99" s="892"/>
      <c r="H99" s="890"/>
    </row>
    <row r="100" spans="1:8" ht="12" customHeight="1" x14ac:dyDescent="0.2">
      <c r="A100" s="38"/>
      <c r="B100" s="818"/>
      <c r="C100" s="19" t="s">
        <v>511</v>
      </c>
      <c r="D100" s="823"/>
      <c r="E100" s="893"/>
      <c r="F100" s="893"/>
      <c r="G100" s="893"/>
      <c r="H100" s="891"/>
    </row>
    <row r="101" spans="1:8" ht="20.100000000000001" customHeight="1" x14ac:dyDescent="0.2">
      <c r="B101" s="717">
        <v>410</v>
      </c>
      <c r="C101" s="20" t="s">
        <v>512</v>
      </c>
      <c r="D101" s="716" t="s">
        <v>153</v>
      </c>
      <c r="E101" s="10"/>
      <c r="F101" s="10"/>
      <c r="G101" s="10"/>
      <c r="H101" s="128"/>
    </row>
    <row r="102" spans="1:8" ht="36.75" customHeight="1" x14ac:dyDescent="0.2">
      <c r="B102" s="717" t="s">
        <v>513</v>
      </c>
      <c r="C102" s="20" t="s">
        <v>514</v>
      </c>
      <c r="D102" s="716" t="s">
        <v>154</v>
      </c>
      <c r="E102" s="10"/>
      <c r="F102" s="10"/>
      <c r="G102" s="10"/>
      <c r="H102" s="128"/>
    </row>
    <row r="103" spans="1:8" ht="39" customHeight="1" x14ac:dyDescent="0.2">
      <c r="B103" s="717" t="s">
        <v>513</v>
      </c>
      <c r="C103" s="20" t="s">
        <v>515</v>
      </c>
      <c r="D103" s="716" t="s">
        <v>156</v>
      </c>
      <c r="E103" s="10"/>
      <c r="F103" s="10"/>
      <c r="G103" s="10"/>
      <c r="H103" s="128"/>
    </row>
    <row r="104" spans="1:8" ht="25.5" customHeight="1" x14ac:dyDescent="0.2">
      <c r="B104" s="717" t="s">
        <v>516</v>
      </c>
      <c r="C104" s="20" t="s">
        <v>517</v>
      </c>
      <c r="D104" s="716" t="s">
        <v>157</v>
      </c>
      <c r="E104" s="10"/>
      <c r="F104" s="10"/>
      <c r="G104" s="10"/>
      <c r="H104" s="128"/>
    </row>
    <row r="105" spans="1:8" ht="25.5" customHeight="1" x14ac:dyDescent="0.2">
      <c r="B105" s="717" t="s">
        <v>518</v>
      </c>
      <c r="C105" s="20" t="s">
        <v>782</v>
      </c>
      <c r="D105" s="716" t="s">
        <v>158</v>
      </c>
      <c r="E105" s="10"/>
      <c r="F105" s="10"/>
      <c r="G105" s="10"/>
      <c r="H105" s="128"/>
    </row>
    <row r="106" spans="1:8" ht="20.100000000000001" customHeight="1" x14ac:dyDescent="0.2">
      <c r="B106" s="717">
        <v>413</v>
      </c>
      <c r="C106" s="20" t="s">
        <v>519</v>
      </c>
      <c r="D106" s="716" t="s">
        <v>159</v>
      </c>
      <c r="E106" s="10"/>
      <c r="F106" s="10"/>
      <c r="G106" s="10"/>
      <c r="H106" s="128"/>
    </row>
    <row r="107" spans="1:8" ht="20.100000000000001" customHeight="1" x14ac:dyDescent="0.2">
      <c r="B107" s="717">
        <v>419</v>
      </c>
      <c r="C107" s="20" t="s">
        <v>520</v>
      </c>
      <c r="D107" s="716" t="s">
        <v>160</v>
      </c>
      <c r="E107" s="10"/>
      <c r="F107" s="10"/>
      <c r="G107" s="10"/>
      <c r="H107" s="128"/>
    </row>
    <row r="108" spans="1:8" ht="24" customHeight="1" x14ac:dyDescent="0.2">
      <c r="B108" s="717" t="s">
        <v>521</v>
      </c>
      <c r="C108" s="20" t="s">
        <v>522</v>
      </c>
      <c r="D108" s="716" t="s">
        <v>161</v>
      </c>
      <c r="E108" s="10">
        <v>13000</v>
      </c>
      <c r="F108" s="10">
        <v>14000</v>
      </c>
      <c r="G108" s="10">
        <v>14000</v>
      </c>
      <c r="H108" s="128">
        <v>13000</v>
      </c>
    </row>
    <row r="109" spans="1:8" ht="20.100000000000001" customHeight="1" x14ac:dyDescent="0.2">
      <c r="B109" s="717">
        <v>498</v>
      </c>
      <c r="C109" s="15" t="s">
        <v>523</v>
      </c>
      <c r="D109" s="716" t="s">
        <v>162</v>
      </c>
      <c r="E109" s="10"/>
      <c r="F109" s="10"/>
      <c r="G109" s="10"/>
      <c r="H109" s="128"/>
    </row>
    <row r="110" spans="1:8" ht="24" customHeight="1" x14ac:dyDescent="0.2">
      <c r="A110" s="38"/>
      <c r="B110" s="717" t="s">
        <v>524</v>
      </c>
      <c r="C110" s="15" t="s">
        <v>525</v>
      </c>
      <c r="D110" s="716" t="s">
        <v>163</v>
      </c>
      <c r="E110" s="10"/>
      <c r="F110" s="10"/>
      <c r="G110" s="10"/>
      <c r="H110" s="128"/>
    </row>
    <row r="111" spans="1:8" ht="23.25" customHeight="1" x14ac:dyDescent="0.2">
      <c r="A111" s="38"/>
      <c r="B111" s="818"/>
      <c r="C111" s="16" t="s">
        <v>526</v>
      </c>
      <c r="D111" s="823" t="s">
        <v>164</v>
      </c>
      <c r="E111" s="892">
        <f>E113+E123+E124+E132+E138+E137</f>
        <v>49806</v>
      </c>
      <c r="F111" s="892">
        <f t="shared" ref="F111:H111" si="15">F113+F123+F124+F132+F138+F137</f>
        <v>77377</v>
      </c>
      <c r="G111" s="892">
        <f t="shared" si="15"/>
        <v>64204</v>
      </c>
      <c r="H111" s="890">
        <f t="shared" si="15"/>
        <v>44822</v>
      </c>
    </row>
    <row r="112" spans="1:8" ht="13.5" customHeight="1" x14ac:dyDescent="0.2">
      <c r="A112" s="38"/>
      <c r="B112" s="818"/>
      <c r="C112" s="17" t="s">
        <v>527</v>
      </c>
      <c r="D112" s="823"/>
      <c r="E112" s="893"/>
      <c r="F112" s="893"/>
      <c r="G112" s="893"/>
      <c r="H112" s="891"/>
    </row>
    <row r="113" spans="1:8" ht="20.100000000000001" customHeight="1" x14ac:dyDescent="0.2">
      <c r="A113" s="38"/>
      <c r="B113" s="717">
        <v>467</v>
      </c>
      <c r="C113" s="20" t="s">
        <v>528</v>
      </c>
      <c r="D113" s="716" t="s">
        <v>165</v>
      </c>
      <c r="E113" s="10"/>
      <c r="F113" s="10"/>
      <c r="G113" s="10"/>
      <c r="H113" s="128"/>
    </row>
    <row r="114" spans="1:8" ht="20.100000000000001" customHeight="1" x14ac:dyDescent="0.2">
      <c r="A114" s="38"/>
      <c r="B114" s="818" t="s">
        <v>529</v>
      </c>
      <c r="C114" s="18" t="s">
        <v>530</v>
      </c>
      <c r="D114" s="823" t="s">
        <v>166</v>
      </c>
      <c r="E114" s="892">
        <f>E116+E117+E118+E119+E120+E121+E122</f>
        <v>0</v>
      </c>
      <c r="F114" s="892">
        <f t="shared" ref="F114:H114" si="16">F116+F117+F118+F119+F120+F121+F122</f>
        <v>0</v>
      </c>
      <c r="G114" s="892">
        <f t="shared" si="16"/>
        <v>0</v>
      </c>
      <c r="H114" s="890">
        <f t="shared" si="16"/>
        <v>0</v>
      </c>
    </row>
    <row r="115" spans="1:8" ht="15" customHeight="1" x14ac:dyDescent="0.2">
      <c r="A115" s="38"/>
      <c r="B115" s="818"/>
      <c r="C115" s="19" t="s">
        <v>531</v>
      </c>
      <c r="D115" s="823"/>
      <c r="E115" s="893"/>
      <c r="F115" s="893"/>
      <c r="G115" s="893"/>
      <c r="H115" s="891"/>
    </row>
    <row r="116" spans="1:8" ht="25.5" customHeight="1" x14ac:dyDescent="0.2">
      <c r="A116" s="38"/>
      <c r="B116" s="717" t="s">
        <v>532</v>
      </c>
      <c r="C116" s="20" t="s">
        <v>533</v>
      </c>
      <c r="D116" s="716" t="s">
        <v>167</v>
      </c>
      <c r="E116" s="10"/>
      <c r="F116" s="10"/>
      <c r="G116" s="10"/>
      <c r="H116" s="128"/>
    </row>
    <row r="117" spans="1:8" ht="25.5" customHeight="1" x14ac:dyDescent="0.2">
      <c r="B117" s="717" t="s">
        <v>532</v>
      </c>
      <c r="C117" s="20" t="s">
        <v>534</v>
      </c>
      <c r="D117" s="716" t="s">
        <v>168</v>
      </c>
      <c r="E117" s="10"/>
      <c r="F117" s="10"/>
      <c r="G117" s="10"/>
      <c r="H117" s="128"/>
    </row>
    <row r="118" spans="1:8" ht="25.5" customHeight="1" x14ac:dyDescent="0.2">
      <c r="B118" s="717" t="s">
        <v>535</v>
      </c>
      <c r="C118" s="20" t="s">
        <v>536</v>
      </c>
      <c r="D118" s="716" t="s">
        <v>169</v>
      </c>
      <c r="E118" s="10"/>
      <c r="F118" s="10"/>
      <c r="G118" s="10"/>
      <c r="H118" s="128"/>
    </row>
    <row r="119" spans="1:8" ht="24.75" customHeight="1" x14ac:dyDescent="0.2">
      <c r="B119" s="717" t="s">
        <v>537</v>
      </c>
      <c r="C119" s="20" t="s">
        <v>538</v>
      </c>
      <c r="D119" s="716" t="s">
        <v>170</v>
      </c>
      <c r="E119" s="10"/>
      <c r="F119" s="10"/>
      <c r="G119" s="10"/>
      <c r="H119" s="128"/>
    </row>
    <row r="120" spans="1:8" ht="24.75" customHeight="1" x14ac:dyDescent="0.2">
      <c r="B120" s="717" t="s">
        <v>539</v>
      </c>
      <c r="C120" s="20" t="s">
        <v>540</v>
      </c>
      <c r="D120" s="716" t="s">
        <v>171</v>
      </c>
      <c r="E120" s="10"/>
      <c r="F120" s="10"/>
      <c r="G120" s="10"/>
      <c r="H120" s="128"/>
    </row>
    <row r="121" spans="1:8" ht="20.100000000000001" customHeight="1" x14ac:dyDescent="0.2">
      <c r="B121" s="717">
        <v>426</v>
      </c>
      <c r="C121" s="20" t="s">
        <v>541</v>
      </c>
      <c r="D121" s="716" t="s">
        <v>172</v>
      </c>
      <c r="E121" s="10"/>
      <c r="F121" s="10"/>
      <c r="G121" s="10"/>
      <c r="H121" s="128"/>
    </row>
    <row r="122" spans="1:8" ht="20.100000000000001" customHeight="1" x14ac:dyDescent="0.2">
      <c r="B122" s="717">
        <v>428</v>
      </c>
      <c r="C122" s="20" t="s">
        <v>542</v>
      </c>
      <c r="D122" s="716" t="s">
        <v>173</v>
      </c>
      <c r="E122" s="10"/>
      <c r="F122" s="10"/>
      <c r="G122" s="10"/>
      <c r="H122" s="128"/>
    </row>
    <row r="123" spans="1:8" ht="20.100000000000001" customHeight="1" x14ac:dyDescent="0.2">
      <c r="B123" s="717">
        <v>430</v>
      </c>
      <c r="C123" s="20" t="s">
        <v>543</v>
      </c>
      <c r="D123" s="716" t="s">
        <v>174</v>
      </c>
      <c r="E123" s="10">
        <v>1000</v>
      </c>
      <c r="F123" s="10">
        <v>28000</v>
      </c>
      <c r="G123" s="10">
        <v>18000</v>
      </c>
      <c r="H123" s="128">
        <v>3800</v>
      </c>
    </row>
    <row r="124" spans="1:8" ht="20.100000000000001" customHeight="1" x14ac:dyDescent="0.2">
      <c r="A124" s="38"/>
      <c r="B124" s="818" t="s">
        <v>544</v>
      </c>
      <c r="C124" s="18" t="s">
        <v>545</v>
      </c>
      <c r="D124" s="823" t="s">
        <v>175</v>
      </c>
      <c r="E124" s="892">
        <f>E126+E127+E128+E129+E130+E131</f>
        <v>8000</v>
      </c>
      <c r="F124" s="892">
        <f t="shared" ref="F124:H124" si="17">F126+F127+F128+F129+F130+F131</f>
        <v>8177</v>
      </c>
      <c r="G124" s="892">
        <f t="shared" si="17"/>
        <v>6004</v>
      </c>
      <c r="H124" s="890">
        <f t="shared" si="17"/>
        <v>19222</v>
      </c>
    </row>
    <row r="125" spans="1:8" ht="12.75" customHeight="1" x14ac:dyDescent="0.2">
      <c r="A125" s="38"/>
      <c r="B125" s="818"/>
      <c r="C125" s="19" t="s">
        <v>546</v>
      </c>
      <c r="D125" s="823"/>
      <c r="E125" s="893"/>
      <c r="F125" s="893"/>
      <c r="G125" s="893"/>
      <c r="H125" s="891"/>
    </row>
    <row r="126" spans="1:8" ht="24.75" customHeight="1" x14ac:dyDescent="0.2">
      <c r="B126" s="717" t="s">
        <v>547</v>
      </c>
      <c r="C126" s="20" t="s">
        <v>548</v>
      </c>
      <c r="D126" s="716" t="s">
        <v>176</v>
      </c>
      <c r="E126" s="10"/>
      <c r="F126" s="10"/>
      <c r="G126" s="10"/>
      <c r="H126" s="128"/>
    </row>
    <row r="127" spans="1:8" ht="24.75" customHeight="1" x14ac:dyDescent="0.2">
      <c r="B127" s="717" t="s">
        <v>549</v>
      </c>
      <c r="C127" s="20" t="s">
        <v>550</v>
      </c>
      <c r="D127" s="716" t="s">
        <v>177</v>
      </c>
      <c r="E127" s="10"/>
      <c r="F127" s="10"/>
      <c r="G127" s="10"/>
      <c r="H127" s="128"/>
    </row>
    <row r="128" spans="1:8" ht="20.100000000000001" customHeight="1" x14ac:dyDescent="0.2">
      <c r="B128" s="717">
        <v>435</v>
      </c>
      <c r="C128" s="20" t="s">
        <v>551</v>
      </c>
      <c r="D128" s="716" t="s">
        <v>178</v>
      </c>
      <c r="E128" s="10">
        <v>8000</v>
      </c>
      <c r="F128" s="10">
        <v>8177</v>
      </c>
      <c r="G128" s="10">
        <v>6004</v>
      </c>
      <c r="H128" s="128">
        <v>19222</v>
      </c>
    </row>
    <row r="129" spans="1:12" ht="20.100000000000001" customHeight="1" x14ac:dyDescent="0.2">
      <c r="B129" s="717">
        <v>436</v>
      </c>
      <c r="C129" s="20" t="s">
        <v>552</v>
      </c>
      <c r="D129" s="716" t="s">
        <v>179</v>
      </c>
      <c r="E129" s="10"/>
      <c r="F129" s="10"/>
      <c r="G129" s="10"/>
      <c r="H129" s="128"/>
    </row>
    <row r="130" spans="1:12" ht="20.100000000000001" customHeight="1" x14ac:dyDescent="0.2">
      <c r="B130" s="717" t="s">
        <v>553</v>
      </c>
      <c r="C130" s="20" t="s">
        <v>554</v>
      </c>
      <c r="D130" s="716" t="s">
        <v>180</v>
      </c>
      <c r="E130" s="10"/>
      <c r="F130" s="10"/>
      <c r="G130" s="10"/>
      <c r="H130" s="128"/>
    </row>
    <row r="131" spans="1:12" ht="20.100000000000001" customHeight="1" x14ac:dyDescent="0.2">
      <c r="B131" s="717" t="s">
        <v>553</v>
      </c>
      <c r="C131" s="20" t="s">
        <v>555</v>
      </c>
      <c r="D131" s="716" t="s">
        <v>181</v>
      </c>
      <c r="E131" s="10"/>
      <c r="F131" s="10"/>
      <c r="G131" s="10"/>
      <c r="H131" s="128"/>
    </row>
    <row r="132" spans="1:12" ht="20.100000000000001" customHeight="1" x14ac:dyDescent="0.2">
      <c r="A132" s="38"/>
      <c r="B132" s="818" t="s">
        <v>556</v>
      </c>
      <c r="C132" s="18" t="s">
        <v>557</v>
      </c>
      <c r="D132" s="823" t="s">
        <v>182</v>
      </c>
      <c r="E132" s="892">
        <f>E134+E135+E136</f>
        <v>40806</v>
      </c>
      <c r="F132" s="892">
        <f t="shared" ref="F132:H132" si="18">F134+F135+F136</f>
        <v>41200</v>
      </c>
      <c r="G132" s="892">
        <f t="shared" si="18"/>
        <v>40200</v>
      </c>
      <c r="H132" s="890">
        <f t="shared" si="18"/>
        <v>21800</v>
      </c>
    </row>
    <row r="133" spans="1:12" ht="15.75" customHeight="1" x14ac:dyDescent="0.2">
      <c r="A133" s="38"/>
      <c r="B133" s="818"/>
      <c r="C133" s="19" t="s">
        <v>558</v>
      </c>
      <c r="D133" s="823"/>
      <c r="E133" s="893"/>
      <c r="F133" s="893"/>
      <c r="G133" s="893"/>
      <c r="H133" s="891"/>
    </row>
    <row r="134" spans="1:12" ht="20.100000000000001" customHeight="1" x14ac:dyDescent="0.2">
      <c r="B134" s="717" t="s">
        <v>802</v>
      </c>
      <c r="C134" s="20" t="s">
        <v>559</v>
      </c>
      <c r="D134" s="716" t="s">
        <v>183</v>
      </c>
      <c r="E134" s="10">
        <v>39806</v>
      </c>
      <c r="F134" s="10">
        <v>39000</v>
      </c>
      <c r="G134" s="10">
        <v>38000</v>
      </c>
      <c r="H134" s="128">
        <v>18000</v>
      </c>
    </row>
    <row r="135" spans="1:12" ht="24.75" customHeight="1" x14ac:dyDescent="0.2">
      <c r="B135" s="717" t="s">
        <v>560</v>
      </c>
      <c r="C135" s="20" t="s">
        <v>803</v>
      </c>
      <c r="D135" s="716" t="s">
        <v>184</v>
      </c>
      <c r="E135" s="10">
        <v>0</v>
      </c>
      <c r="F135" s="10">
        <v>1200</v>
      </c>
      <c r="G135" s="10">
        <v>1200</v>
      </c>
      <c r="H135" s="128">
        <v>1800</v>
      </c>
    </row>
    <row r="136" spans="1:12" ht="20.100000000000001" customHeight="1" x14ac:dyDescent="0.2">
      <c r="B136" s="717">
        <v>481</v>
      </c>
      <c r="C136" s="20" t="s">
        <v>561</v>
      </c>
      <c r="D136" s="716" t="s">
        <v>185</v>
      </c>
      <c r="E136" s="10">
        <v>1000</v>
      </c>
      <c r="F136" s="10">
        <v>1000</v>
      </c>
      <c r="G136" s="10">
        <v>1000</v>
      </c>
      <c r="H136" s="128">
        <v>2000</v>
      </c>
    </row>
    <row r="137" spans="1:12" ht="36.75" customHeight="1" x14ac:dyDescent="0.2">
      <c r="B137" s="717">
        <v>427</v>
      </c>
      <c r="C137" s="20" t="s">
        <v>562</v>
      </c>
      <c r="D137" s="716" t="s">
        <v>186</v>
      </c>
      <c r="E137" s="10"/>
      <c r="F137" s="10"/>
      <c r="G137" s="10"/>
      <c r="H137" s="128"/>
    </row>
    <row r="138" spans="1:12" ht="36.75" customHeight="1" x14ac:dyDescent="0.2">
      <c r="A138" s="38"/>
      <c r="B138" s="717" t="s">
        <v>563</v>
      </c>
      <c r="C138" s="20" t="s">
        <v>564</v>
      </c>
      <c r="D138" s="716" t="s">
        <v>187</v>
      </c>
      <c r="E138" s="10">
        <v>0</v>
      </c>
      <c r="F138" s="10">
        <v>0</v>
      </c>
      <c r="G138" s="10">
        <v>0</v>
      </c>
      <c r="H138" s="128">
        <v>0</v>
      </c>
    </row>
    <row r="139" spans="1:12" ht="20.100000000000001" customHeight="1" x14ac:dyDescent="0.2">
      <c r="A139" s="38"/>
      <c r="B139" s="818"/>
      <c r="C139" s="16" t="s">
        <v>565</v>
      </c>
      <c r="D139" s="823" t="s">
        <v>188</v>
      </c>
      <c r="E139" s="892"/>
      <c r="F139" s="892"/>
      <c r="G139" s="892"/>
      <c r="H139" s="890"/>
    </row>
    <row r="140" spans="1:12" ht="23.25" customHeight="1" x14ac:dyDescent="0.2">
      <c r="A140" s="38"/>
      <c r="B140" s="818"/>
      <c r="C140" s="17" t="s">
        <v>566</v>
      </c>
      <c r="D140" s="823"/>
      <c r="E140" s="893"/>
      <c r="F140" s="893"/>
      <c r="G140" s="893"/>
      <c r="H140" s="891"/>
    </row>
    <row r="141" spans="1:12" ht="20.100000000000001" customHeight="1" x14ac:dyDescent="0.2">
      <c r="A141" s="38"/>
      <c r="B141" s="818"/>
      <c r="C141" s="16" t="s">
        <v>567</v>
      </c>
      <c r="D141" s="823" t="s">
        <v>189</v>
      </c>
      <c r="E141" s="892">
        <f>E77+E92+E109+E110+E111-E139</f>
        <v>233617</v>
      </c>
      <c r="F141" s="892">
        <f t="shared" ref="F141:H141" si="19">F77+F92+F109+F110+F111-F139</f>
        <v>285020</v>
      </c>
      <c r="G141" s="892">
        <f t="shared" si="19"/>
        <v>284567</v>
      </c>
      <c r="H141" s="890">
        <f t="shared" si="19"/>
        <v>248277</v>
      </c>
      <c r="I141" s="572"/>
      <c r="J141" s="572"/>
      <c r="K141" s="572"/>
      <c r="L141" s="572"/>
    </row>
    <row r="142" spans="1:12" ht="14.25" customHeight="1" x14ac:dyDescent="0.2">
      <c r="A142" s="38"/>
      <c r="B142" s="818"/>
      <c r="C142" s="17" t="s">
        <v>568</v>
      </c>
      <c r="D142" s="823"/>
      <c r="E142" s="893"/>
      <c r="F142" s="893"/>
      <c r="G142" s="893"/>
      <c r="H142" s="891"/>
      <c r="J142" s="572"/>
    </row>
    <row r="143" spans="1:12" ht="20.100000000000001" customHeight="1" thickBot="1" x14ac:dyDescent="0.25">
      <c r="A143" s="38"/>
      <c r="B143" s="446">
        <v>89</v>
      </c>
      <c r="C143" s="26" t="s">
        <v>569</v>
      </c>
      <c r="D143" s="27" t="s">
        <v>190</v>
      </c>
      <c r="E143" s="9">
        <v>205000</v>
      </c>
      <c r="F143" s="9">
        <v>414885</v>
      </c>
      <c r="G143" s="9">
        <v>414885</v>
      </c>
      <c r="H143" s="129">
        <v>420000</v>
      </c>
    </row>
  </sheetData>
  <mergeCells count="113"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  <mergeCell ref="G99:G100"/>
    <mergeCell ref="G124:G125"/>
    <mergeCell ref="G132:G133"/>
    <mergeCell ref="H132:H133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D9:D10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141:E142"/>
    <mergeCell ref="F141:F142"/>
    <mergeCell ref="B124:B125"/>
    <mergeCell ref="D124:D125"/>
    <mergeCell ref="B132:B133"/>
    <mergeCell ref="D132:D133"/>
    <mergeCell ref="B11:B12"/>
    <mergeCell ref="D11:D12"/>
    <mergeCell ref="E124:E125"/>
    <mergeCell ref="F124:F125"/>
    <mergeCell ref="E132:E133"/>
    <mergeCell ref="F132:F13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H57:H5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H62:H63"/>
    <mergeCell ref="H92:H93"/>
    <mergeCell ref="H94:H95"/>
    <mergeCell ref="H124:H125"/>
    <mergeCell ref="G77:G78"/>
    <mergeCell ref="H77:H78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62:G63"/>
    <mergeCell ref="G92:G93"/>
    <mergeCell ref="G57:G5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portrait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6" tint="0.59999389629810485"/>
  </sheetPr>
  <dimension ref="A1:J81"/>
  <sheetViews>
    <sheetView showGridLines="0" topLeftCell="A49" workbookViewId="0">
      <selection activeCell="G25" sqref="G25"/>
    </sheetView>
  </sheetViews>
  <sheetFormatPr defaultRowHeight="15.75" x14ac:dyDescent="0.25"/>
  <cols>
    <col min="1" max="1" width="3" style="42" customWidth="1"/>
    <col min="2" max="2" width="18.7109375" style="42" customWidth="1"/>
    <col min="3" max="3" width="69.7109375" style="42" customWidth="1"/>
    <col min="4" max="4" width="9.140625" style="42"/>
    <col min="5" max="8" width="15.7109375" style="3" customWidth="1"/>
    <col min="9" max="16384" width="9.140625" style="42"/>
  </cols>
  <sheetData>
    <row r="1" spans="1:10" x14ac:dyDescent="0.25">
      <c r="H1" s="118" t="s">
        <v>755</v>
      </c>
      <c r="I1" s="49"/>
      <c r="J1" s="49"/>
    </row>
    <row r="2" spans="1:10" ht="20.25" customHeight="1" x14ac:dyDescent="0.25">
      <c r="B2" s="824" t="s">
        <v>572</v>
      </c>
      <c r="C2" s="824"/>
      <c r="D2" s="824"/>
      <c r="E2" s="824"/>
      <c r="F2" s="824"/>
      <c r="G2" s="824"/>
      <c r="H2" s="824"/>
    </row>
    <row r="3" spans="1:10" ht="12" customHeight="1" x14ac:dyDescent="0.25">
      <c r="B3" s="824" t="s">
        <v>821</v>
      </c>
      <c r="C3" s="824"/>
      <c r="D3" s="824"/>
      <c r="E3" s="824"/>
      <c r="F3" s="824"/>
      <c r="G3" s="824"/>
      <c r="H3" s="824"/>
    </row>
    <row r="4" spans="1:10" x14ac:dyDescent="0.25">
      <c r="H4" s="458" t="s">
        <v>193</v>
      </c>
    </row>
    <row r="5" spans="1:10" ht="2.25" customHeight="1" thickBot="1" x14ac:dyDescent="0.3">
      <c r="E5" s="7"/>
      <c r="F5" s="7"/>
      <c r="G5" s="7"/>
      <c r="H5" s="119"/>
    </row>
    <row r="6" spans="1:10" x14ac:dyDescent="0.25">
      <c r="A6" s="46"/>
      <c r="B6" s="912" t="s">
        <v>252</v>
      </c>
      <c r="C6" s="914" t="s">
        <v>253</v>
      </c>
      <c r="D6" s="914" t="s">
        <v>40</v>
      </c>
      <c r="E6" s="909" t="s">
        <v>61</v>
      </c>
      <c r="F6" s="910"/>
      <c r="G6" s="910"/>
      <c r="H6" s="911"/>
    </row>
    <row r="7" spans="1:10" ht="31.5" customHeight="1" x14ac:dyDescent="0.25">
      <c r="A7" s="46"/>
      <c r="B7" s="913"/>
      <c r="C7" s="915"/>
      <c r="D7" s="915"/>
      <c r="E7" s="434" t="s">
        <v>822</v>
      </c>
      <c r="F7" s="434" t="s">
        <v>823</v>
      </c>
      <c r="G7" s="434" t="s">
        <v>824</v>
      </c>
      <c r="H7" s="435" t="s">
        <v>825</v>
      </c>
    </row>
    <row r="8" spans="1:10" ht="14.25" customHeight="1" thickBot="1" x14ac:dyDescent="0.3">
      <c r="A8" s="46"/>
      <c r="B8" s="28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48">
        <v>7</v>
      </c>
    </row>
    <row r="9" spans="1:10" ht="20.100000000000001" customHeight="1" x14ac:dyDescent="0.25">
      <c r="A9" s="46"/>
      <c r="B9" s="905"/>
      <c r="C9" s="659" t="s">
        <v>573</v>
      </c>
      <c r="D9" s="906">
        <v>1001</v>
      </c>
      <c r="E9" s="916">
        <f>E11+E14+E17+E18-E19+E20+E21</f>
        <v>68200</v>
      </c>
      <c r="F9" s="916">
        <f t="shared" ref="F9:H9" si="0">F11+F14+F17+F18-F19+F20+F21</f>
        <v>151400</v>
      </c>
      <c r="G9" s="916">
        <f t="shared" si="0"/>
        <v>232000</v>
      </c>
      <c r="H9" s="918">
        <f t="shared" si="0"/>
        <v>327550</v>
      </c>
    </row>
    <row r="10" spans="1:10" ht="12" customHeight="1" x14ac:dyDescent="0.25">
      <c r="A10" s="46"/>
      <c r="B10" s="829"/>
      <c r="C10" s="17" t="s">
        <v>574</v>
      </c>
      <c r="D10" s="830"/>
      <c r="E10" s="917"/>
      <c r="F10" s="917"/>
      <c r="G10" s="917"/>
      <c r="H10" s="919"/>
    </row>
    <row r="11" spans="1:10" ht="20.100000000000001" customHeight="1" x14ac:dyDescent="0.25">
      <c r="A11" s="46"/>
      <c r="B11" s="606">
        <v>60</v>
      </c>
      <c r="C11" s="20" t="s">
        <v>575</v>
      </c>
      <c r="D11" s="604">
        <v>1002</v>
      </c>
      <c r="E11" s="605">
        <f>E12+E13</f>
        <v>2200</v>
      </c>
      <c r="F11" s="605">
        <f t="shared" ref="F11:H11" si="1">F12+F13</f>
        <v>4400</v>
      </c>
      <c r="G11" s="605">
        <f t="shared" si="1"/>
        <v>8000</v>
      </c>
      <c r="H11" s="661">
        <f t="shared" si="1"/>
        <v>12100</v>
      </c>
    </row>
    <row r="12" spans="1:10" ht="20.100000000000001" customHeight="1" x14ac:dyDescent="0.25">
      <c r="A12" s="46"/>
      <c r="B12" s="606" t="s">
        <v>576</v>
      </c>
      <c r="C12" s="20" t="s">
        <v>577</v>
      </c>
      <c r="D12" s="604">
        <v>1003</v>
      </c>
      <c r="E12" s="10">
        <v>2200</v>
      </c>
      <c r="F12" s="10">
        <v>4400</v>
      </c>
      <c r="G12" s="10">
        <v>8000</v>
      </c>
      <c r="H12" s="660">
        <v>12100</v>
      </c>
    </row>
    <row r="13" spans="1:10" ht="20.100000000000001" customHeight="1" x14ac:dyDescent="0.25">
      <c r="A13" s="46"/>
      <c r="B13" s="606" t="s">
        <v>578</v>
      </c>
      <c r="C13" s="20" t="s">
        <v>579</v>
      </c>
      <c r="D13" s="604">
        <v>1004</v>
      </c>
      <c r="E13" s="10"/>
      <c r="F13" s="10"/>
      <c r="G13" s="10"/>
      <c r="H13" s="660"/>
    </row>
    <row r="14" spans="1:10" ht="20.100000000000001" customHeight="1" x14ac:dyDescent="0.25">
      <c r="A14" s="46"/>
      <c r="B14" s="606">
        <v>61</v>
      </c>
      <c r="C14" s="20" t="s">
        <v>580</v>
      </c>
      <c r="D14" s="604">
        <v>1005</v>
      </c>
      <c r="E14" s="10">
        <f>E15+E16</f>
        <v>65000</v>
      </c>
      <c r="F14" s="10">
        <f t="shared" ref="F14:H14" si="2">F15+F16</f>
        <v>145000</v>
      </c>
      <c r="G14" s="10">
        <f t="shared" si="2"/>
        <v>220000</v>
      </c>
      <c r="H14" s="660">
        <f t="shared" si="2"/>
        <v>306950</v>
      </c>
    </row>
    <row r="15" spans="1:10" ht="20.100000000000001" customHeight="1" x14ac:dyDescent="0.25">
      <c r="A15" s="46"/>
      <c r="B15" s="606" t="s">
        <v>581</v>
      </c>
      <c r="C15" s="20" t="s">
        <v>582</v>
      </c>
      <c r="D15" s="604">
        <v>1006</v>
      </c>
      <c r="E15" s="10">
        <v>65000</v>
      </c>
      <c r="F15" s="10">
        <v>145000</v>
      </c>
      <c r="G15" s="10">
        <v>220000</v>
      </c>
      <c r="H15" s="660">
        <v>306950</v>
      </c>
    </row>
    <row r="16" spans="1:10" ht="20.100000000000001" customHeight="1" x14ac:dyDescent="0.25">
      <c r="A16" s="46"/>
      <c r="B16" s="606" t="s">
        <v>583</v>
      </c>
      <c r="C16" s="20" t="s">
        <v>584</v>
      </c>
      <c r="D16" s="604">
        <v>1007</v>
      </c>
      <c r="E16" s="10"/>
      <c r="F16" s="10"/>
      <c r="G16" s="10"/>
      <c r="H16" s="660"/>
    </row>
    <row r="17" spans="1:8" ht="20.100000000000001" customHeight="1" x14ac:dyDescent="0.25">
      <c r="A17" s="46"/>
      <c r="B17" s="606">
        <v>62</v>
      </c>
      <c r="C17" s="20" t="s">
        <v>585</v>
      </c>
      <c r="D17" s="604">
        <v>1008</v>
      </c>
      <c r="E17" s="10">
        <v>0</v>
      </c>
      <c r="F17" s="10">
        <v>0</v>
      </c>
      <c r="G17" s="10">
        <v>1000</v>
      </c>
      <c r="H17" s="660">
        <v>1500</v>
      </c>
    </row>
    <row r="18" spans="1:8" ht="20.100000000000001" customHeight="1" x14ac:dyDescent="0.25">
      <c r="A18" s="46"/>
      <c r="B18" s="606">
        <v>630</v>
      </c>
      <c r="C18" s="20" t="s">
        <v>586</v>
      </c>
      <c r="D18" s="604">
        <v>1009</v>
      </c>
      <c r="E18" s="10"/>
      <c r="F18" s="10"/>
      <c r="G18" s="10"/>
      <c r="H18" s="660"/>
    </row>
    <row r="19" spans="1:8" ht="20.100000000000001" customHeight="1" x14ac:dyDescent="0.25">
      <c r="A19" s="46"/>
      <c r="B19" s="606">
        <v>631</v>
      </c>
      <c r="C19" s="20" t="s">
        <v>587</v>
      </c>
      <c r="D19" s="604">
        <v>1010</v>
      </c>
      <c r="E19" s="10"/>
      <c r="F19" s="10"/>
      <c r="G19" s="10"/>
      <c r="H19" s="660"/>
    </row>
    <row r="20" spans="1:8" ht="20.100000000000001" customHeight="1" x14ac:dyDescent="0.25">
      <c r="A20" s="46"/>
      <c r="B20" s="606" t="s">
        <v>588</v>
      </c>
      <c r="C20" s="20" t="s">
        <v>589</v>
      </c>
      <c r="D20" s="604">
        <v>1011</v>
      </c>
      <c r="E20" s="10">
        <v>1000</v>
      </c>
      <c r="F20" s="10">
        <v>2000</v>
      </c>
      <c r="G20" s="10">
        <v>3000</v>
      </c>
      <c r="H20" s="660">
        <v>7000</v>
      </c>
    </row>
    <row r="21" spans="1:8" ht="25.5" customHeight="1" x14ac:dyDescent="0.25">
      <c r="A21" s="46"/>
      <c r="B21" s="606" t="s">
        <v>590</v>
      </c>
      <c r="C21" s="20" t="s">
        <v>591</v>
      </c>
      <c r="D21" s="604">
        <v>1012</v>
      </c>
      <c r="E21" s="10"/>
      <c r="F21" s="10"/>
      <c r="G21" s="10"/>
      <c r="H21" s="660"/>
    </row>
    <row r="22" spans="1:8" ht="20.100000000000001" customHeight="1" x14ac:dyDescent="0.25">
      <c r="A22" s="46"/>
      <c r="B22" s="606"/>
      <c r="C22" s="15" t="s">
        <v>592</v>
      </c>
      <c r="D22" s="604">
        <v>1013</v>
      </c>
      <c r="E22" s="10">
        <f>E23+E24+E25+E29+E30+E31+E32+E33</f>
        <v>63810</v>
      </c>
      <c r="F22" s="10">
        <f t="shared" ref="F22:H22" si="3">F23+F24+F25+F29+F30+F31+F32+F33</f>
        <v>150306</v>
      </c>
      <c r="G22" s="10">
        <f t="shared" si="3"/>
        <v>213583</v>
      </c>
      <c r="H22" s="660">
        <f t="shared" si="3"/>
        <v>340761</v>
      </c>
    </row>
    <row r="23" spans="1:8" ht="20.100000000000001" customHeight="1" x14ac:dyDescent="0.25">
      <c r="A23" s="46"/>
      <c r="B23" s="606">
        <v>50</v>
      </c>
      <c r="C23" s="20" t="s">
        <v>593</v>
      </c>
      <c r="D23" s="604">
        <v>1014</v>
      </c>
      <c r="E23" s="10">
        <v>1000</v>
      </c>
      <c r="F23" s="10">
        <v>2500</v>
      </c>
      <c r="G23" s="10">
        <v>4900</v>
      </c>
      <c r="H23" s="660">
        <v>7500</v>
      </c>
    </row>
    <row r="24" spans="1:8" ht="20.100000000000001" customHeight="1" x14ac:dyDescent="0.25">
      <c r="A24" s="46"/>
      <c r="B24" s="606">
        <v>51</v>
      </c>
      <c r="C24" s="20" t="s">
        <v>594</v>
      </c>
      <c r="D24" s="604">
        <v>1015</v>
      </c>
      <c r="E24" s="10">
        <v>15000</v>
      </c>
      <c r="F24" s="10">
        <v>30000</v>
      </c>
      <c r="G24" s="10">
        <v>46961</v>
      </c>
      <c r="H24" s="660">
        <v>81930</v>
      </c>
    </row>
    <row r="25" spans="1:8" ht="25.5" customHeight="1" x14ac:dyDescent="0.25">
      <c r="A25" s="46"/>
      <c r="B25" s="606">
        <v>52</v>
      </c>
      <c r="C25" s="20" t="s">
        <v>595</v>
      </c>
      <c r="D25" s="604">
        <v>1016</v>
      </c>
      <c r="E25" s="10">
        <f>E26+E27+E28</f>
        <v>41810</v>
      </c>
      <c r="F25" s="10">
        <f>F26+F27+F28</f>
        <v>96306</v>
      </c>
      <c r="G25" s="10">
        <f>G26+G27+G28</f>
        <v>129722</v>
      </c>
      <c r="H25" s="660">
        <f>H26+H27+H28</f>
        <v>181015</v>
      </c>
    </row>
    <row r="26" spans="1:8" ht="20.100000000000001" customHeight="1" x14ac:dyDescent="0.25">
      <c r="A26" s="46"/>
      <c r="B26" s="606">
        <v>520</v>
      </c>
      <c r="C26" s="20" t="s">
        <v>596</v>
      </c>
      <c r="D26" s="604">
        <v>1017</v>
      </c>
      <c r="E26" s="729">
        <v>30400</v>
      </c>
      <c r="F26" s="729">
        <v>70503</v>
      </c>
      <c r="G26" s="729">
        <v>90700</v>
      </c>
      <c r="H26" s="660">
        <v>122700</v>
      </c>
    </row>
    <row r="27" spans="1:8" ht="20.100000000000001" customHeight="1" x14ac:dyDescent="0.25">
      <c r="A27" s="46"/>
      <c r="B27" s="606">
        <v>521</v>
      </c>
      <c r="C27" s="20" t="s">
        <v>597</v>
      </c>
      <c r="D27" s="604">
        <v>1018</v>
      </c>
      <c r="E27" s="729">
        <v>4910</v>
      </c>
      <c r="F27" s="729">
        <v>9803</v>
      </c>
      <c r="G27" s="729">
        <v>14687</v>
      </c>
      <c r="H27" s="660">
        <v>19800</v>
      </c>
    </row>
    <row r="28" spans="1:8" ht="20.100000000000001" customHeight="1" x14ac:dyDescent="0.25">
      <c r="A28" s="46"/>
      <c r="B28" s="606" t="s">
        <v>807</v>
      </c>
      <c r="C28" s="20" t="s">
        <v>599</v>
      </c>
      <c r="D28" s="604">
        <v>1019</v>
      </c>
      <c r="E28" s="10">
        <v>6500</v>
      </c>
      <c r="F28" s="10">
        <v>16000</v>
      </c>
      <c r="G28" s="10">
        <v>24335</v>
      </c>
      <c r="H28" s="660">
        <v>38515</v>
      </c>
    </row>
    <row r="29" spans="1:8" ht="20.100000000000001" customHeight="1" x14ac:dyDescent="0.25">
      <c r="A29" s="46"/>
      <c r="B29" s="606">
        <v>540</v>
      </c>
      <c r="C29" s="20" t="s">
        <v>600</v>
      </c>
      <c r="D29" s="604">
        <v>1020</v>
      </c>
      <c r="E29" s="10">
        <v>4000</v>
      </c>
      <c r="F29" s="10">
        <v>8000</v>
      </c>
      <c r="G29" s="10">
        <v>12000</v>
      </c>
      <c r="H29" s="660">
        <v>22000</v>
      </c>
    </row>
    <row r="30" spans="1:8" ht="25.5" customHeight="1" x14ac:dyDescent="0.25">
      <c r="A30" s="46"/>
      <c r="B30" s="606" t="s">
        <v>601</v>
      </c>
      <c r="C30" s="20" t="s">
        <v>602</v>
      </c>
      <c r="D30" s="604">
        <v>1021</v>
      </c>
      <c r="E30" s="10"/>
      <c r="F30" s="10"/>
      <c r="G30" s="10"/>
      <c r="H30" s="660"/>
    </row>
    <row r="31" spans="1:8" ht="20.100000000000001" customHeight="1" x14ac:dyDescent="0.25">
      <c r="A31" s="46"/>
      <c r="B31" s="606">
        <v>53</v>
      </c>
      <c r="C31" s="20" t="s">
        <v>603</v>
      </c>
      <c r="D31" s="604">
        <v>1022</v>
      </c>
      <c r="E31" s="10">
        <v>2000</v>
      </c>
      <c r="F31" s="10">
        <v>4500</v>
      </c>
      <c r="G31" s="10">
        <v>6000</v>
      </c>
      <c r="H31" s="660">
        <v>13370</v>
      </c>
    </row>
    <row r="32" spans="1:8" ht="20.100000000000001" customHeight="1" x14ac:dyDescent="0.25">
      <c r="A32" s="46"/>
      <c r="B32" s="606" t="s">
        <v>604</v>
      </c>
      <c r="C32" s="20" t="s">
        <v>605</v>
      </c>
      <c r="D32" s="604">
        <v>1023</v>
      </c>
      <c r="E32" s="10">
        <v>0</v>
      </c>
      <c r="F32" s="10">
        <v>0</v>
      </c>
      <c r="G32" s="10">
        <v>0</v>
      </c>
      <c r="H32" s="660">
        <v>1000</v>
      </c>
    </row>
    <row r="33" spans="1:8" ht="20.100000000000001" customHeight="1" x14ac:dyDescent="0.25">
      <c r="A33" s="46"/>
      <c r="B33" s="606">
        <v>55</v>
      </c>
      <c r="C33" s="20" t="s">
        <v>606</v>
      </c>
      <c r="D33" s="604">
        <v>1024</v>
      </c>
      <c r="E33" s="10"/>
      <c r="F33" s="10">
        <v>9000</v>
      </c>
      <c r="G33" s="10">
        <v>14000</v>
      </c>
      <c r="H33" s="660">
        <v>33946</v>
      </c>
    </row>
    <row r="34" spans="1:8" ht="20.100000000000001" customHeight="1" x14ac:dyDescent="0.25">
      <c r="A34" s="46"/>
      <c r="B34" s="606"/>
      <c r="C34" s="15" t="s">
        <v>607</v>
      </c>
      <c r="D34" s="604">
        <v>1025</v>
      </c>
      <c r="E34" s="10">
        <f>E9-E22</f>
        <v>4390</v>
      </c>
      <c r="F34" s="10">
        <f t="shared" ref="F34:G34" si="4">F9-F22</f>
        <v>1094</v>
      </c>
      <c r="G34" s="10">
        <f t="shared" si="4"/>
        <v>18417</v>
      </c>
      <c r="H34" s="660"/>
    </row>
    <row r="35" spans="1:8" ht="20.100000000000001" customHeight="1" x14ac:dyDescent="0.25">
      <c r="A35" s="46"/>
      <c r="B35" s="606"/>
      <c r="C35" s="15" t="s">
        <v>608</v>
      </c>
      <c r="D35" s="604">
        <v>1026</v>
      </c>
      <c r="E35" s="10"/>
      <c r="F35" s="10"/>
      <c r="G35" s="10"/>
      <c r="H35" s="660">
        <f t="shared" ref="H35" si="5">H22-H9</f>
        <v>13211</v>
      </c>
    </row>
    <row r="36" spans="1:8" ht="20.100000000000001" customHeight="1" x14ac:dyDescent="0.25">
      <c r="A36" s="46"/>
      <c r="B36" s="829"/>
      <c r="C36" s="16" t="s">
        <v>609</v>
      </c>
      <c r="D36" s="830">
        <v>1027</v>
      </c>
      <c r="E36" s="892">
        <f>E38+E39+E40+E41</f>
        <v>1000</v>
      </c>
      <c r="F36" s="892">
        <f t="shared" ref="F36:H36" si="6">F38+F39+F40+F41</f>
        <v>2000</v>
      </c>
      <c r="G36" s="892">
        <f t="shared" si="6"/>
        <v>3100</v>
      </c>
      <c r="H36" s="907">
        <f t="shared" si="6"/>
        <v>5000</v>
      </c>
    </row>
    <row r="37" spans="1:8" ht="10.5" customHeight="1" x14ac:dyDescent="0.25">
      <c r="A37" s="46"/>
      <c r="B37" s="829"/>
      <c r="C37" s="17" t="s">
        <v>610</v>
      </c>
      <c r="D37" s="830"/>
      <c r="E37" s="893"/>
      <c r="F37" s="893"/>
      <c r="G37" s="893"/>
      <c r="H37" s="908"/>
    </row>
    <row r="38" spans="1:8" ht="24" customHeight="1" x14ac:dyDescent="0.25">
      <c r="A38" s="46"/>
      <c r="B38" s="606" t="s">
        <v>611</v>
      </c>
      <c r="C38" s="20" t="s">
        <v>612</v>
      </c>
      <c r="D38" s="604">
        <v>1028</v>
      </c>
      <c r="E38" s="10"/>
      <c r="F38" s="10"/>
      <c r="G38" s="10"/>
      <c r="H38" s="660"/>
    </row>
    <row r="39" spans="1:8" ht="20.100000000000001" customHeight="1" x14ac:dyDescent="0.25">
      <c r="A39" s="46"/>
      <c r="B39" s="606">
        <v>662</v>
      </c>
      <c r="C39" s="20" t="s">
        <v>613</v>
      </c>
      <c r="D39" s="604">
        <v>1029</v>
      </c>
      <c r="E39" s="10">
        <v>1000</v>
      </c>
      <c r="F39" s="10">
        <v>2000</v>
      </c>
      <c r="G39" s="10">
        <v>3100</v>
      </c>
      <c r="H39" s="660">
        <v>5000</v>
      </c>
    </row>
    <row r="40" spans="1:8" ht="20.100000000000001" customHeight="1" x14ac:dyDescent="0.25">
      <c r="A40" s="46"/>
      <c r="B40" s="606" t="s">
        <v>104</v>
      </c>
      <c r="C40" s="20" t="s">
        <v>614</v>
      </c>
      <c r="D40" s="604">
        <v>1030</v>
      </c>
      <c r="E40" s="10"/>
      <c r="F40" s="10"/>
      <c r="G40" s="10"/>
      <c r="H40" s="660"/>
    </row>
    <row r="41" spans="1:8" ht="20.100000000000001" customHeight="1" x14ac:dyDescent="0.25">
      <c r="A41" s="46"/>
      <c r="B41" s="606" t="s">
        <v>615</v>
      </c>
      <c r="C41" s="20" t="s">
        <v>616</v>
      </c>
      <c r="D41" s="604">
        <v>1031</v>
      </c>
      <c r="E41" s="10"/>
      <c r="F41" s="10"/>
      <c r="G41" s="10"/>
      <c r="H41" s="660"/>
    </row>
    <row r="42" spans="1:8" ht="20.100000000000001" customHeight="1" x14ac:dyDescent="0.25">
      <c r="A42" s="46"/>
      <c r="B42" s="829"/>
      <c r="C42" s="16" t="s">
        <v>617</v>
      </c>
      <c r="D42" s="830">
        <v>1032</v>
      </c>
      <c r="E42" s="892">
        <f>E44+E45+E46+E47</f>
        <v>0</v>
      </c>
      <c r="F42" s="892">
        <f t="shared" ref="F42:H42" si="7">F44+F45+F46+F47</f>
        <v>2</v>
      </c>
      <c r="G42" s="892">
        <f t="shared" si="7"/>
        <v>5</v>
      </c>
      <c r="H42" s="907">
        <f t="shared" si="7"/>
        <v>10</v>
      </c>
    </row>
    <row r="43" spans="1:8" ht="10.5" customHeight="1" x14ac:dyDescent="0.25">
      <c r="A43" s="46"/>
      <c r="B43" s="829"/>
      <c r="C43" s="17" t="s">
        <v>618</v>
      </c>
      <c r="D43" s="830"/>
      <c r="E43" s="893"/>
      <c r="F43" s="893"/>
      <c r="G43" s="893"/>
      <c r="H43" s="908"/>
    </row>
    <row r="44" spans="1:8" ht="27.75" customHeight="1" x14ac:dyDescent="0.25">
      <c r="A44" s="46"/>
      <c r="B44" s="606" t="s">
        <v>619</v>
      </c>
      <c r="C44" s="20" t="s">
        <v>620</v>
      </c>
      <c r="D44" s="604">
        <v>1033</v>
      </c>
      <c r="E44" s="10"/>
      <c r="F44" s="10"/>
      <c r="G44" s="10"/>
      <c r="H44" s="660"/>
    </row>
    <row r="45" spans="1:8" ht="20.100000000000001" customHeight="1" x14ac:dyDescent="0.25">
      <c r="A45" s="46"/>
      <c r="B45" s="606">
        <v>562</v>
      </c>
      <c r="C45" s="20" t="s">
        <v>621</v>
      </c>
      <c r="D45" s="604">
        <v>1034</v>
      </c>
      <c r="E45" s="10">
        <v>0</v>
      </c>
      <c r="F45" s="10">
        <v>2</v>
      </c>
      <c r="G45" s="10">
        <v>5</v>
      </c>
      <c r="H45" s="660">
        <v>10</v>
      </c>
    </row>
    <row r="46" spans="1:8" ht="20.100000000000001" customHeight="1" x14ac:dyDescent="0.25">
      <c r="A46" s="46"/>
      <c r="B46" s="606" t="s">
        <v>129</v>
      </c>
      <c r="C46" s="20" t="s">
        <v>622</v>
      </c>
      <c r="D46" s="604">
        <v>1035</v>
      </c>
      <c r="E46" s="10"/>
      <c r="F46" s="10"/>
      <c r="G46" s="10"/>
      <c r="H46" s="660"/>
    </row>
    <row r="47" spans="1:8" ht="20.100000000000001" customHeight="1" x14ac:dyDescent="0.25">
      <c r="A47" s="46"/>
      <c r="B47" s="606" t="s">
        <v>623</v>
      </c>
      <c r="C47" s="20" t="s">
        <v>624</v>
      </c>
      <c r="D47" s="604">
        <v>1036</v>
      </c>
      <c r="E47" s="10"/>
      <c r="F47" s="10"/>
      <c r="G47" s="10"/>
      <c r="H47" s="660"/>
    </row>
    <row r="48" spans="1:8" ht="20.100000000000001" customHeight="1" x14ac:dyDescent="0.25">
      <c r="A48" s="46"/>
      <c r="B48" s="606"/>
      <c r="C48" s="15" t="s">
        <v>625</v>
      </c>
      <c r="D48" s="604">
        <v>1037</v>
      </c>
      <c r="E48" s="10">
        <f>E36-E42</f>
        <v>1000</v>
      </c>
      <c r="F48" s="10">
        <f t="shared" ref="F48:H48" si="8">F36-F42</f>
        <v>1998</v>
      </c>
      <c r="G48" s="10">
        <f t="shared" si="8"/>
        <v>3095</v>
      </c>
      <c r="H48" s="660">
        <f t="shared" si="8"/>
        <v>4990</v>
      </c>
    </row>
    <row r="49" spans="1:8" ht="20.100000000000001" customHeight="1" x14ac:dyDescent="0.25">
      <c r="A49" s="46"/>
      <c r="B49" s="606"/>
      <c r="C49" s="15" t="s">
        <v>626</v>
      </c>
      <c r="D49" s="604">
        <v>1038</v>
      </c>
      <c r="E49" s="10"/>
      <c r="F49" s="10"/>
      <c r="G49" s="10"/>
      <c r="H49" s="660"/>
    </row>
    <row r="50" spans="1:8" ht="28.5" customHeight="1" x14ac:dyDescent="0.25">
      <c r="A50" s="46"/>
      <c r="B50" s="606" t="s">
        <v>627</v>
      </c>
      <c r="C50" s="15" t="s">
        <v>628</v>
      </c>
      <c r="D50" s="604">
        <v>1039</v>
      </c>
      <c r="E50" s="10">
        <v>0</v>
      </c>
      <c r="F50" s="10">
        <v>0</v>
      </c>
      <c r="G50" s="10">
        <v>0</v>
      </c>
      <c r="H50" s="660">
        <v>14500</v>
      </c>
    </row>
    <row r="51" spans="1:8" ht="30" customHeight="1" x14ac:dyDescent="0.25">
      <c r="A51" s="46"/>
      <c r="B51" s="606" t="s">
        <v>629</v>
      </c>
      <c r="C51" s="15" t="s">
        <v>630</v>
      </c>
      <c r="D51" s="604">
        <v>1040</v>
      </c>
      <c r="E51" s="10">
        <v>0</v>
      </c>
      <c r="F51" s="10">
        <v>0</v>
      </c>
      <c r="G51" s="10">
        <v>0</v>
      </c>
      <c r="H51" s="660">
        <v>5000</v>
      </c>
    </row>
    <row r="52" spans="1:8" ht="20.100000000000001" customHeight="1" x14ac:dyDescent="0.25">
      <c r="A52" s="46"/>
      <c r="B52" s="606">
        <v>67</v>
      </c>
      <c r="C52" s="15" t="s">
        <v>631</v>
      </c>
      <c r="D52" s="604">
        <v>1041</v>
      </c>
      <c r="E52" s="10">
        <v>100</v>
      </c>
      <c r="F52" s="10">
        <v>200</v>
      </c>
      <c r="G52" s="10">
        <v>500</v>
      </c>
      <c r="H52" s="660">
        <v>1000</v>
      </c>
    </row>
    <row r="53" spans="1:8" ht="20.100000000000001" customHeight="1" x14ac:dyDescent="0.25">
      <c r="A53" s="46"/>
      <c r="B53" s="606">
        <v>57</v>
      </c>
      <c r="C53" s="15" t="s">
        <v>632</v>
      </c>
      <c r="D53" s="604">
        <v>1042</v>
      </c>
      <c r="E53" s="10">
        <v>100</v>
      </c>
      <c r="F53" s="10">
        <v>200</v>
      </c>
      <c r="G53" s="10">
        <v>400</v>
      </c>
      <c r="H53" s="660">
        <v>1600</v>
      </c>
    </row>
    <row r="54" spans="1:8" ht="20.100000000000001" customHeight="1" x14ac:dyDescent="0.25">
      <c r="A54" s="46"/>
      <c r="B54" s="829"/>
      <c r="C54" s="16" t="s">
        <v>633</v>
      </c>
      <c r="D54" s="830">
        <v>1043</v>
      </c>
      <c r="E54" s="892">
        <f>E9+E36+E50+E52</f>
        <v>69300</v>
      </c>
      <c r="F54" s="892">
        <f t="shared" ref="F54:H54" si="9">F9+F36+F50+F52</f>
        <v>153600</v>
      </c>
      <c r="G54" s="892">
        <f t="shared" si="9"/>
        <v>235600</v>
      </c>
      <c r="H54" s="907">
        <f t="shared" si="9"/>
        <v>348050</v>
      </c>
    </row>
    <row r="55" spans="1:8" ht="12" customHeight="1" x14ac:dyDescent="0.25">
      <c r="A55" s="46"/>
      <c r="B55" s="829"/>
      <c r="C55" s="17" t="s">
        <v>634</v>
      </c>
      <c r="D55" s="830"/>
      <c r="E55" s="893"/>
      <c r="F55" s="893"/>
      <c r="G55" s="893"/>
      <c r="H55" s="908"/>
    </row>
    <row r="56" spans="1:8" ht="20.100000000000001" customHeight="1" x14ac:dyDescent="0.25">
      <c r="A56" s="46"/>
      <c r="B56" s="829"/>
      <c r="C56" s="16" t="s">
        <v>635</v>
      </c>
      <c r="D56" s="830">
        <v>1044</v>
      </c>
      <c r="E56" s="892">
        <f>E22+E42+E51+E53</f>
        <v>63910</v>
      </c>
      <c r="F56" s="892">
        <f t="shared" ref="F56:H56" si="10">F22+F42+F51+F53</f>
        <v>150508</v>
      </c>
      <c r="G56" s="892">
        <f t="shared" si="10"/>
        <v>213988</v>
      </c>
      <c r="H56" s="907">
        <f t="shared" si="10"/>
        <v>347371</v>
      </c>
    </row>
    <row r="57" spans="1:8" ht="13.5" customHeight="1" x14ac:dyDescent="0.25">
      <c r="A57" s="46"/>
      <c r="B57" s="829"/>
      <c r="C57" s="17" t="s">
        <v>636</v>
      </c>
      <c r="D57" s="830"/>
      <c r="E57" s="893"/>
      <c r="F57" s="893"/>
      <c r="G57" s="893"/>
      <c r="H57" s="908"/>
    </row>
    <row r="58" spans="1:8" ht="20.100000000000001" customHeight="1" x14ac:dyDescent="0.25">
      <c r="A58" s="46"/>
      <c r="B58" s="606"/>
      <c r="C58" s="15" t="s">
        <v>637</v>
      </c>
      <c r="D58" s="604">
        <v>1045</v>
      </c>
      <c r="E58" s="10">
        <f>E54-E56</f>
        <v>5390</v>
      </c>
      <c r="F58" s="10">
        <f t="shared" ref="F58:H58" si="11">F54-F56</f>
        <v>3092</v>
      </c>
      <c r="G58" s="10">
        <f t="shared" si="11"/>
        <v>21612</v>
      </c>
      <c r="H58" s="660">
        <f t="shared" si="11"/>
        <v>679</v>
      </c>
    </row>
    <row r="59" spans="1:8" ht="20.100000000000001" customHeight="1" x14ac:dyDescent="0.25">
      <c r="A59" s="46"/>
      <c r="B59" s="606"/>
      <c r="C59" s="15" t="s">
        <v>638</v>
      </c>
      <c r="D59" s="604">
        <v>1046</v>
      </c>
      <c r="E59" s="10"/>
      <c r="F59" s="10"/>
      <c r="G59" s="10"/>
      <c r="H59" s="128"/>
    </row>
    <row r="60" spans="1:8" ht="41.25" customHeight="1" x14ac:dyDescent="0.25">
      <c r="A60" s="46"/>
      <c r="B60" s="606" t="s">
        <v>130</v>
      </c>
      <c r="C60" s="15" t="s">
        <v>639</v>
      </c>
      <c r="D60" s="604">
        <v>1047</v>
      </c>
      <c r="E60" s="10"/>
      <c r="F60" s="10"/>
      <c r="G60" s="10"/>
      <c r="H60" s="128"/>
    </row>
    <row r="61" spans="1:8" ht="42" customHeight="1" x14ac:dyDescent="0.25">
      <c r="A61" s="46"/>
      <c r="B61" s="606" t="s">
        <v>640</v>
      </c>
      <c r="C61" s="15" t="s">
        <v>641</v>
      </c>
      <c r="D61" s="604">
        <v>1048</v>
      </c>
      <c r="E61" s="10"/>
      <c r="F61" s="10"/>
      <c r="G61" s="10"/>
      <c r="H61" s="128"/>
    </row>
    <row r="62" spans="1:8" ht="20.100000000000001" customHeight="1" x14ac:dyDescent="0.25">
      <c r="A62" s="46"/>
      <c r="B62" s="829"/>
      <c r="C62" s="16" t="s">
        <v>642</v>
      </c>
      <c r="D62" s="830">
        <v>1049</v>
      </c>
      <c r="E62" s="892">
        <f>E58-E59+E60-E61</f>
        <v>5390</v>
      </c>
      <c r="F62" s="892">
        <f t="shared" ref="F62:H62" si="12">F58-F59+F60-F61</f>
        <v>3092</v>
      </c>
      <c r="G62" s="892">
        <f>G58-G59+G60-G61</f>
        <v>21612</v>
      </c>
      <c r="H62" s="890">
        <f t="shared" si="12"/>
        <v>679</v>
      </c>
    </row>
    <row r="63" spans="1:8" ht="12.75" customHeight="1" x14ac:dyDescent="0.25">
      <c r="A63" s="46"/>
      <c r="B63" s="829"/>
      <c r="C63" s="17" t="s">
        <v>643</v>
      </c>
      <c r="D63" s="830"/>
      <c r="E63" s="893"/>
      <c r="F63" s="893"/>
      <c r="G63" s="893"/>
      <c r="H63" s="891"/>
    </row>
    <row r="64" spans="1:8" ht="20.100000000000001" customHeight="1" x14ac:dyDescent="0.25">
      <c r="A64" s="46"/>
      <c r="B64" s="829"/>
      <c r="C64" s="16" t="s">
        <v>644</v>
      </c>
      <c r="D64" s="830">
        <v>1050</v>
      </c>
      <c r="E64" s="892"/>
      <c r="F64" s="892"/>
      <c r="G64" s="892"/>
      <c r="H64" s="890"/>
    </row>
    <row r="65" spans="1:8" ht="10.5" customHeight="1" x14ac:dyDescent="0.25">
      <c r="A65" s="46"/>
      <c r="B65" s="829"/>
      <c r="C65" s="17" t="s">
        <v>645</v>
      </c>
      <c r="D65" s="830"/>
      <c r="E65" s="893"/>
      <c r="F65" s="893"/>
      <c r="G65" s="893"/>
      <c r="H65" s="891"/>
    </row>
    <row r="66" spans="1:8" ht="20.100000000000001" customHeight="1" x14ac:dyDescent="0.25">
      <c r="A66" s="46"/>
      <c r="B66" s="606"/>
      <c r="C66" s="15" t="s">
        <v>646</v>
      </c>
      <c r="D66" s="604"/>
      <c r="E66" s="10"/>
      <c r="F66" s="10"/>
      <c r="G66" s="10"/>
      <c r="H66" s="128"/>
    </row>
    <row r="67" spans="1:8" ht="20.100000000000001" customHeight="1" x14ac:dyDescent="0.25">
      <c r="A67" s="46"/>
      <c r="B67" s="606">
        <v>721</v>
      </c>
      <c r="C67" s="20" t="s">
        <v>647</v>
      </c>
      <c r="D67" s="604">
        <v>1051</v>
      </c>
      <c r="E67" s="10"/>
      <c r="F67" s="10"/>
      <c r="G67" s="10"/>
      <c r="H67" s="128"/>
    </row>
    <row r="68" spans="1:8" ht="20.100000000000001" customHeight="1" x14ac:dyDescent="0.25">
      <c r="A68" s="46"/>
      <c r="B68" s="606" t="s">
        <v>662</v>
      </c>
      <c r="C68" s="20" t="s">
        <v>648</v>
      </c>
      <c r="D68" s="604">
        <v>1052</v>
      </c>
      <c r="E68" s="10"/>
      <c r="F68" s="10"/>
      <c r="G68" s="10"/>
      <c r="H68" s="128"/>
    </row>
    <row r="69" spans="1:8" ht="20.100000000000001" customHeight="1" x14ac:dyDescent="0.25">
      <c r="A69" s="46"/>
      <c r="B69" s="606" t="s">
        <v>663</v>
      </c>
      <c r="C69" s="20" t="s">
        <v>649</v>
      </c>
      <c r="D69" s="604">
        <v>1053</v>
      </c>
      <c r="E69" s="10"/>
      <c r="F69" s="10"/>
      <c r="G69" s="10"/>
      <c r="H69" s="128"/>
    </row>
    <row r="70" spans="1:8" ht="20.100000000000001" customHeight="1" x14ac:dyDescent="0.25">
      <c r="A70" s="46"/>
      <c r="B70" s="606">
        <v>723</v>
      </c>
      <c r="C70" s="15" t="s">
        <v>650</v>
      </c>
      <c r="D70" s="604">
        <v>1054</v>
      </c>
      <c r="E70" s="10"/>
      <c r="F70" s="10"/>
      <c r="G70" s="10"/>
      <c r="H70" s="128"/>
    </row>
    <row r="71" spans="1:8" ht="20.100000000000001" customHeight="1" x14ac:dyDescent="0.25">
      <c r="A71" s="46"/>
      <c r="B71" s="829"/>
      <c r="C71" s="16" t="s">
        <v>651</v>
      </c>
      <c r="D71" s="830">
        <v>1055</v>
      </c>
      <c r="E71" s="892">
        <f>E62-E64-E67-E68+E69+E70</f>
        <v>5390</v>
      </c>
      <c r="F71" s="892">
        <f t="shared" ref="F71:H71" si="13">F62-F64-F67-F68+F69+F70</f>
        <v>3092</v>
      </c>
      <c r="G71" s="892">
        <f t="shared" si="13"/>
        <v>21612</v>
      </c>
      <c r="H71" s="890">
        <f t="shared" si="13"/>
        <v>679</v>
      </c>
    </row>
    <row r="72" spans="1:8" ht="12.75" customHeight="1" x14ac:dyDescent="0.25">
      <c r="A72" s="46"/>
      <c r="B72" s="829"/>
      <c r="C72" s="17" t="s">
        <v>652</v>
      </c>
      <c r="D72" s="830"/>
      <c r="E72" s="893"/>
      <c r="F72" s="893"/>
      <c r="G72" s="893"/>
      <c r="H72" s="891"/>
    </row>
    <row r="73" spans="1:8" ht="20.100000000000001" customHeight="1" x14ac:dyDescent="0.25">
      <c r="A73" s="46"/>
      <c r="B73" s="829"/>
      <c r="C73" s="16" t="s">
        <v>653</v>
      </c>
      <c r="D73" s="830">
        <v>1056</v>
      </c>
      <c r="E73" s="892"/>
      <c r="F73" s="892"/>
      <c r="G73" s="892"/>
      <c r="H73" s="890"/>
    </row>
    <row r="74" spans="1:8" ht="12" customHeight="1" x14ac:dyDescent="0.25">
      <c r="A74" s="46"/>
      <c r="B74" s="829"/>
      <c r="C74" s="17" t="s">
        <v>654</v>
      </c>
      <c r="D74" s="830"/>
      <c r="E74" s="893"/>
      <c r="F74" s="893"/>
      <c r="G74" s="893"/>
      <c r="H74" s="891"/>
    </row>
    <row r="75" spans="1:8" ht="20.100000000000001" customHeight="1" x14ac:dyDescent="0.25">
      <c r="A75" s="46"/>
      <c r="B75" s="606"/>
      <c r="C75" s="20" t="s">
        <v>655</v>
      </c>
      <c r="D75" s="604">
        <v>1057</v>
      </c>
      <c r="E75" s="10"/>
      <c r="F75" s="10"/>
      <c r="G75" s="10"/>
      <c r="H75" s="128"/>
    </row>
    <row r="76" spans="1:8" ht="20.100000000000001" customHeight="1" x14ac:dyDescent="0.25">
      <c r="A76" s="46"/>
      <c r="B76" s="606"/>
      <c r="C76" s="20" t="s">
        <v>808</v>
      </c>
      <c r="D76" s="604">
        <v>1058</v>
      </c>
      <c r="E76" s="10"/>
      <c r="F76" s="10"/>
      <c r="G76" s="10"/>
      <c r="H76" s="128"/>
    </row>
    <row r="77" spans="1:8" ht="20.100000000000001" customHeight="1" x14ac:dyDescent="0.25">
      <c r="A77" s="46"/>
      <c r="B77" s="606"/>
      <c r="C77" s="20" t="s">
        <v>656</v>
      </c>
      <c r="D77" s="604">
        <v>1059</v>
      </c>
      <c r="E77" s="10"/>
      <c r="F77" s="10"/>
      <c r="G77" s="10"/>
      <c r="H77" s="128"/>
    </row>
    <row r="78" spans="1:8" ht="20.100000000000001" customHeight="1" x14ac:dyDescent="0.25">
      <c r="A78" s="46"/>
      <c r="B78" s="606"/>
      <c r="C78" s="20" t="s">
        <v>657</v>
      </c>
      <c r="D78" s="604">
        <v>1060</v>
      </c>
      <c r="E78" s="10"/>
      <c r="F78" s="10"/>
      <c r="G78" s="10"/>
      <c r="H78" s="128"/>
    </row>
    <row r="79" spans="1:8" ht="20.100000000000001" customHeight="1" x14ac:dyDescent="0.25">
      <c r="A79" s="46"/>
      <c r="B79" s="606"/>
      <c r="C79" s="20" t="s">
        <v>658</v>
      </c>
      <c r="D79" s="604"/>
      <c r="E79" s="10"/>
      <c r="F79" s="10"/>
      <c r="G79" s="10"/>
      <c r="H79" s="128"/>
    </row>
    <row r="80" spans="1:8" ht="20.100000000000001" customHeight="1" x14ac:dyDescent="0.25">
      <c r="A80" s="46"/>
      <c r="B80" s="606"/>
      <c r="C80" s="20" t="s">
        <v>659</v>
      </c>
      <c r="D80" s="604">
        <v>1061</v>
      </c>
      <c r="E80" s="10"/>
      <c r="F80" s="10"/>
      <c r="G80" s="10"/>
      <c r="H80" s="128"/>
    </row>
    <row r="81" spans="1:8" ht="20.100000000000001" customHeight="1" thickBot="1" x14ac:dyDescent="0.3">
      <c r="A81" s="46"/>
      <c r="B81" s="28"/>
      <c r="C81" s="44" t="s">
        <v>660</v>
      </c>
      <c r="D81" s="45">
        <v>1062</v>
      </c>
      <c r="E81" s="9"/>
      <c r="F81" s="9"/>
      <c r="G81" s="9"/>
      <c r="H81" s="129"/>
    </row>
  </sheetData>
  <mergeCells count="60"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B71:B72"/>
    <mergeCell ref="D71:D72"/>
    <mergeCell ref="B73:B74"/>
    <mergeCell ref="D73:D74"/>
    <mergeCell ref="E36:E37"/>
    <mergeCell ref="E42:E43"/>
    <mergeCell ref="E54:E55"/>
    <mergeCell ref="E73:E74"/>
    <mergeCell ref="B64:B65"/>
    <mergeCell ref="D64:D65"/>
    <mergeCell ref="B62:B63"/>
    <mergeCell ref="D62:D63"/>
    <mergeCell ref="G36:G37"/>
    <mergeCell ref="H36:H37"/>
    <mergeCell ref="G42:G43"/>
    <mergeCell ref="H42:H43"/>
    <mergeCell ref="G54:G55"/>
    <mergeCell ref="H54:H55"/>
    <mergeCell ref="F36:F37"/>
    <mergeCell ref="F42:F43"/>
    <mergeCell ref="F54:F55"/>
    <mergeCell ref="B56:B57"/>
    <mergeCell ref="D56:D57"/>
    <mergeCell ref="E56:E57"/>
    <mergeCell ref="F56:F57"/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24</vt:i4>
      </vt:variant>
      <vt:variant>
        <vt:lpstr>Imenovani opsezi</vt:lpstr>
      </vt:variant>
      <vt:variant>
        <vt:i4>17</vt:i4>
      </vt:variant>
    </vt:vector>
  </HeadingPairs>
  <TitlesOfParts>
    <vt:vector size="41" baseType="lpstr">
      <vt:lpstr>Прилог 1</vt:lpstr>
      <vt:lpstr>Прилог 1а</vt:lpstr>
      <vt:lpstr>Прилог 1б</vt:lpstr>
      <vt:lpstr>Прилог 2</vt:lpstr>
      <vt:lpstr>Прилог 3</vt:lpstr>
      <vt:lpstr>Прилог 4</vt:lpstr>
      <vt:lpstr>Прилог 4 наставак</vt:lpstr>
      <vt:lpstr>Прилог 5</vt:lpstr>
      <vt:lpstr>Прилог 5а</vt:lpstr>
      <vt:lpstr>Прилог 5б</vt:lpstr>
      <vt:lpstr>Прилог 6</vt:lpstr>
      <vt:lpstr>Прилог 7</vt:lpstr>
      <vt:lpstr>Прилог  8</vt:lpstr>
      <vt:lpstr>Прилог 9</vt:lpstr>
      <vt:lpstr>Прилог 10</vt:lpstr>
      <vt:lpstr>Прилог 11</vt:lpstr>
      <vt:lpstr>Прилог 11a</vt:lpstr>
      <vt:lpstr>Прилог 11б</vt:lpstr>
      <vt:lpstr>Прилог 12</vt:lpstr>
      <vt:lpstr>Прилог 13</vt:lpstr>
      <vt:lpstr>Прилог 14</vt:lpstr>
      <vt:lpstr>Прилог 15</vt:lpstr>
      <vt:lpstr>Прилог 16</vt:lpstr>
      <vt:lpstr>Прилог 17</vt:lpstr>
      <vt:lpstr>'Прилог 1'!Naslovi_štampanja</vt:lpstr>
      <vt:lpstr>'Прилог 1а'!Naslovi_štampanja</vt:lpstr>
      <vt:lpstr>'Прилог 1б'!Naslovi_štampanja</vt:lpstr>
      <vt:lpstr>'Прилог 5'!Naslovi_štampanja</vt:lpstr>
      <vt:lpstr>'Прилог 5а'!Naslovi_štampanja</vt:lpstr>
      <vt:lpstr>'Прилог 5б'!Naslovi_štampanja</vt:lpstr>
      <vt:lpstr>'Прилог 10'!Oblast_štampanja</vt:lpstr>
      <vt:lpstr>'Прилог 11'!Oblast_štampanja</vt:lpstr>
      <vt:lpstr>'Прилог 11б'!Oblast_štampanja</vt:lpstr>
      <vt:lpstr>'Прилог 13'!Oblast_štampanja</vt:lpstr>
      <vt:lpstr>'Прилог 14'!Oblast_štampanja</vt:lpstr>
      <vt:lpstr>'Прилог 15'!Oblast_štampanja</vt:lpstr>
      <vt:lpstr>'Прилог 17'!Oblast_štampanja</vt:lpstr>
      <vt:lpstr>'Прилог 4'!Oblast_štampanja</vt:lpstr>
      <vt:lpstr>'Прилог 4 наставак'!Oblast_štampanja</vt:lpstr>
      <vt:lpstr>'Прилог 7'!Oblast_štampanja</vt:lpstr>
      <vt:lpstr>'Прилог 9'!Oblast_štampanja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Pegan Karadžole</dc:creator>
  <cp:lastModifiedBy>spomenka.milosevic@jpkk.rs</cp:lastModifiedBy>
  <cp:lastPrinted>2023-09-22T09:10:05Z</cp:lastPrinted>
  <dcterms:created xsi:type="dcterms:W3CDTF">2013-03-07T07:52:21Z</dcterms:created>
  <dcterms:modified xsi:type="dcterms:W3CDTF">2023-10-12T10:48:04Z</dcterms:modified>
</cp:coreProperties>
</file>