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Fin.plan za 2024." sheetId="1" r:id="rId1"/>
  </sheets>
  <definedNames/>
  <calcPr fullCalcOnLoad="1"/>
</workbook>
</file>

<file path=xl/sharedStrings.xml><?xml version="1.0" encoding="utf-8"?>
<sst xmlns="http://schemas.openxmlformats.org/spreadsheetml/2006/main" count="171" uniqueCount="154">
  <si>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</si>
  <si>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</si>
  <si>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</si>
  <si>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</si>
  <si>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</si>
  <si>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</si>
  <si>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</si>
  <si>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</si>
  <si>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</si>
  <si>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</si>
  <si>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</si>
  <si>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</si>
  <si>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</si>
  <si>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</si>
  <si>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</si>
  <si>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</si>
  <si>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</si>
  <si>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</si>
  <si>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</si>
  <si>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</si>
  <si>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</si>
  <si>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</si>
  <si>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</si>
  <si>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</si>
  <si>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</si>
  <si>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</si>
  <si>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</si>
  <si>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</si>
  <si>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</si>
  <si>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</si>
  <si>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</si>
  <si>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</si>
  <si>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</si>
  <si>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</si>
  <si>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</si>
  <si>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</si>
  <si>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</si>
  <si>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</si>
  <si>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</si>
  <si>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</si>
  <si>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</si>
  <si>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</si>
  <si>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</si>
  <si>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</si>
  <si>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</si>
  <si>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</si>
  <si>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</si>
  <si>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</si>
  <si>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</si>
  <si>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</si>
  <si>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</si>
  <si>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</si>
  <si>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</si>
  <si>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</si>
  <si>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</si>
  <si>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</si>
  <si>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</si>
  <si>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</si>
  <si>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</si>
  <si>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</si>
  <si>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</si>
  <si>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</si>
  <si>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</si>
  <si>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</si>
  <si>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</si>
  <si>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</si>
  <si>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</si>
  <si>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</si>
  <si>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</si>
  <si>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</si>
  <si>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</si>
  <si>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</si>
  <si>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</si>
  <si>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</si>
  <si>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</si>
  <si>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</si>
  <si>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</si>
  <si>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</si>
  <si>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</si>
  <si>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</si>
  <si>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</si>
  <si>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</si>
  <si>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</si>
  <si>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</si>
  <si>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</si>
  <si>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</si>
  <si>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</si>
  <si>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</si>
  <si>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</si>
  <si>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</si>
  <si>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</si>
  <si>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</si>
  <si>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</si>
  <si>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</si>
  <si>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</si>
  <si>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</si>
  <si>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</si>
  <si>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</si>
  <si>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</si>
  <si>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</si>
  <si>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</si>
  <si>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</si>
  <si>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</si>
  <si>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</si>
  <si>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</si>
  <si>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</si>
  <si>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</si>
  <si>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</si>
  <si>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</si>
  <si>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</si>
  <si>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</si>
  <si>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</si>
  <si>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</si>
  <si>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Смеће</t>
  </si>
  <si>
    <t>Чистоћа,зеленило и зимска служба</t>
  </si>
  <si>
    <t>ФИНАНСИЈСКИ ПЛАН ЗА 2016.</t>
  </si>
  <si>
    <t>Уговори за јавне радове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</si>
  <si>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</si>
  <si>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</si>
  <si>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</si>
  <si>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</si>
  <si>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Производња и дистрибуција воде и друге услуге</t>
  </si>
  <si>
    <t>УКУПНИ ПРИХОДИ</t>
  </si>
  <si>
    <t>УКУПНИ РАСХОДИ</t>
  </si>
  <si>
    <t>Баваниште</t>
  </si>
  <si>
    <t>ПРИХОДИ ОД АКТИВИРАЊА ИЛИ ПОТРОШЊЕ РОБЕ ЗА СОПСТВЕНЕ ПОТРЕБЕ</t>
  </si>
  <si>
    <t>Приходи од активирања или потрошње производа и услуга за сопствене потребе</t>
  </si>
  <si>
    <t>Приходи  гробља у Ковину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</si>
  <si>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</si>
  <si>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</si>
  <si>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</si>
  <si>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</si>
  <si>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РЕКАПИТУЛАЦИЈА</t>
  </si>
  <si>
    <t>Трошк.реклама и пропаганде</t>
  </si>
  <si>
    <t xml:space="preserve">Остали непоменути  расходи </t>
  </si>
  <si>
    <t>Трошкови резервисања (јубиларне награде,отпремнине и судске спорове)</t>
  </si>
  <si>
    <t>Трошкови резервисања</t>
  </si>
  <si>
    <t>Приходи пијаце у Ковину</t>
  </si>
  <si>
    <t>Трошкови премије осигурања и тех.преглед возила</t>
  </si>
  <si>
    <t>ОСТАЛИ РАСХОДИ И ВАНРЕДНИ РАСХОДИ</t>
  </si>
  <si>
    <t>Примања чланова  Надзорног одбора</t>
  </si>
  <si>
    <t>Солидарна помоћ лицима која нису запослена у јавном предузећу</t>
  </si>
  <si>
    <t xml:space="preserve">                                                                         ВД директора</t>
  </si>
  <si>
    <t xml:space="preserve">                                                                            Милан Милованов, дипл.географ</t>
  </si>
  <si>
    <t>Поклон за одлазак у пензију</t>
  </si>
  <si>
    <t>ДРУГА ИЗМЕНА  ФИНАНСИЈСКОГ ПЛАНА ЗА 2023.</t>
  </si>
  <si>
    <t xml:space="preserve"> -процена вредности имовине и капитала</t>
  </si>
  <si>
    <t>ДАТУМ:30.11.2023.</t>
  </si>
  <si>
    <t xml:space="preserve">  ФИНАНСИЈСКИ ПЛАН ЗА 2024.</t>
  </si>
  <si>
    <t xml:space="preserve"> ОСТВАРЕЊА ПЛАНА СА 30.09.2023.</t>
  </si>
  <si>
    <t xml:space="preserve">  ФИНАНСИЈСКИ ПЛАН ЗA 2024. ГОДИНУ</t>
  </si>
  <si>
    <t>УКУПНО ПРИХОДИ ЗА 2024.ГОД.(  ОД 1 ДО  5 ) :</t>
  </si>
  <si>
    <t>УКУПНО РАСХОДИ ЗА 2024.ГОД. ( ОД 1 ДО 13 ):</t>
  </si>
  <si>
    <t>ДОБИТ ЗА 2024.Г. ( I - II ):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</si>
</sst>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35" borderId="14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36" borderId="1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4" fontId="0" fillId="36" borderId="16" xfId="0" applyNumberFormat="1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9" fontId="6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16" xfId="0" applyNumberFormat="1" applyFont="1" applyFill="1" applyBorder="1" applyAlignment="1">
      <alignment/>
    </xf>
    <xf numFmtId="0" fontId="6" fillId="36" borderId="14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6" fillId="37" borderId="14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left"/>
    </xf>
    <xf numFmtId="0" fontId="6" fillId="36" borderId="14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49" fontId="3" fillId="36" borderId="14" xfId="0" applyNumberFormat="1" applyFont="1" applyFill="1" applyBorder="1" applyAlignment="1">
      <alignment horizontal="center"/>
    </xf>
    <xf numFmtId="0" fontId="6" fillId="38" borderId="14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4" fontId="1" fillId="0" borderId="18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37" borderId="14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6" fillId="33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179"/>
  <sheetViews>
    <sheetView tabSelected="1" zoomScalePageLayoutView="0" workbookViewId="0" topLeftCell="A136">
      <selection activeCell="M68" sqref="M68"/>
    </sheetView>
  </sheetViews>
  <sheetFormatPr defaultColWidth="9.140625" defaultRowHeight="12.75"/>
  <cols>
    <col min="2" max="2" width="4.8515625" style="0" customWidth="1"/>
    <col min="3" max="3" width="44.7109375" style="0" customWidth="1"/>
    <col min="4" max="5" width="9.140625" style="0" hidden="1" customWidth="1"/>
    <col min="6" max="6" width="0.13671875" style="0" hidden="1" customWidth="1"/>
    <col min="7" max="7" width="9.140625" style="0" hidden="1" customWidth="1"/>
    <col min="8" max="8" width="0.13671875" style="0" hidden="1" customWidth="1"/>
    <col min="9" max="10" width="0.2890625" style="0" hidden="1" customWidth="1"/>
    <col min="11" max="11" width="16.28125" style="0" customWidth="1"/>
    <col min="12" max="12" width="15.140625" style="0" customWidth="1"/>
    <col min="13" max="13" width="16.28125" style="0" customWidth="1"/>
    <col min="14" max="15" width="13.8515625" style="0" bestFit="1" customWidth="1"/>
    <col min="16" max="16" width="20.57421875" style="0" customWidth="1"/>
  </cols>
  <sheetData>
    <row r="1" spans="2:13" ht="12.75">
      <c r="B1" s="99" t="s">
        <v>3</v>
      </c>
      <c r="C1" s="99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3.5" thickBot="1">
      <c r="B2" s="99" t="s">
        <v>147</v>
      </c>
      <c r="C2" s="99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9.5" customHeight="1" thickBot="1">
      <c r="B3" s="124" t="s">
        <v>150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2:13" ht="15" customHeight="1">
      <c r="B4" s="118" t="s">
        <v>73</v>
      </c>
      <c r="C4" s="119"/>
      <c r="D4" s="55"/>
      <c r="E4" s="55"/>
      <c r="F4" s="55"/>
      <c r="G4" s="55"/>
      <c r="H4" s="56"/>
      <c r="I4" s="113" t="s">
        <v>115</v>
      </c>
      <c r="J4" s="57"/>
      <c r="K4" s="113" t="s">
        <v>145</v>
      </c>
      <c r="L4" s="113" t="s">
        <v>149</v>
      </c>
      <c r="M4" s="107" t="s">
        <v>148</v>
      </c>
    </row>
    <row r="5" spans="2:13" ht="12.75">
      <c r="B5" s="120"/>
      <c r="C5" s="121"/>
      <c r="D5" s="6"/>
      <c r="E5" s="6"/>
      <c r="F5" s="7" t="s">
        <v>91</v>
      </c>
      <c r="G5" s="2" t="s">
        <v>2</v>
      </c>
      <c r="H5" s="8" t="s">
        <v>111</v>
      </c>
      <c r="I5" s="114"/>
      <c r="J5" s="9"/>
      <c r="K5" s="114"/>
      <c r="L5" s="114"/>
      <c r="M5" s="108"/>
    </row>
    <row r="6" spans="2:13" ht="30" customHeight="1" thickBot="1">
      <c r="B6" s="122"/>
      <c r="C6" s="123"/>
      <c r="D6" s="10"/>
      <c r="E6" s="10"/>
      <c r="F6" s="94" t="s">
        <v>92</v>
      </c>
      <c r="G6" s="95" t="s">
        <v>90</v>
      </c>
      <c r="H6" s="96" t="s">
        <v>112</v>
      </c>
      <c r="I6" s="115"/>
      <c r="J6" s="97"/>
      <c r="K6" s="115"/>
      <c r="L6" s="115"/>
      <c r="M6" s="109"/>
    </row>
    <row r="7" spans="2:13" ht="12.75">
      <c r="B7" s="4">
        <v>1</v>
      </c>
      <c r="C7" s="5">
        <v>2</v>
      </c>
      <c r="D7" s="11"/>
      <c r="E7" s="11"/>
      <c r="F7" s="12">
        <v>3</v>
      </c>
      <c r="G7" s="13">
        <v>4</v>
      </c>
      <c r="H7" s="14">
        <v>3</v>
      </c>
      <c r="I7" s="14">
        <v>3</v>
      </c>
      <c r="J7" s="14"/>
      <c r="K7" s="15">
        <v>3</v>
      </c>
      <c r="L7" s="15">
        <v>4</v>
      </c>
      <c r="M7" s="58">
        <v>5</v>
      </c>
    </row>
    <row r="8" spans="2:13" ht="12.75">
      <c r="B8" s="16">
        <v>1</v>
      </c>
      <c r="C8" s="17" t="s">
        <v>4</v>
      </c>
      <c r="D8" s="6"/>
      <c r="E8" s="6"/>
      <c r="F8" s="6"/>
      <c r="G8" s="6"/>
      <c r="H8" s="18"/>
      <c r="I8" s="6"/>
      <c r="J8" s="6"/>
      <c r="K8" s="6"/>
      <c r="L8" s="6"/>
      <c r="M8" s="67"/>
    </row>
    <row r="9" spans="2:13" ht="12.75">
      <c r="B9" s="44">
        <v>1</v>
      </c>
      <c r="C9" s="28" t="s">
        <v>5</v>
      </c>
      <c r="D9" s="45"/>
      <c r="E9" s="45"/>
      <c r="F9" s="22">
        <v>1600000</v>
      </c>
      <c r="G9" s="21">
        <v>1400000</v>
      </c>
      <c r="H9" s="22">
        <v>1000000</v>
      </c>
      <c r="I9" s="22">
        <v>800000</v>
      </c>
      <c r="J9" s="22"/>
      <c r="K9" s="22">
        <v>9000000</v>
      </c>
      <c r="L9" s="22">
        <v>6625389.03</v>
      </c>
      <c r="M9" s="63">
        <v>9000000</v>
      </c>
    </row>
    <row r="10" spans="2:13" ht="12.75">
      <c r="B10" s="44">
        <v>2</v>
      </c>
      <c r="C10" s="28" t="s">
        <v>6</v>
      </c>
      <c r="D10" s="45"/>
      <c r="E10" s="45"/>
      <c r="F10" s="22">
        <v>1800000</v>
      </c>
      <c r="G10" s="23">
        <v>1800000</v>
      </c>
      <c r="H10" s="22">
        <v>2000000</v>
      </c>
      <c r="I10" s="22">
        <v>2300000</v>
      </c>
      <c r="J10" s="22"/>
      <c r="K10" s="22">
        <v>3100000</v>
      </c>
      <c r="L10" s="22">
        <v>1869964.27</v>
      </c>
      <c r="M10" s="63">
        <v>3100000</v>
      </c>
    </row>
    <row r="11" spans="2:14" ht="12.75">
      <c r="B11" s="101" t="s">
        <v>7</v>
      </c>
      <c r="C11" s="102"/>
      <c r="D11" s="45"/>
      <c r="E11" s="45"/>
      <c r="F11" s="25">
        <f>SUM(F9:F10)</f>
        <v>3400000</v>
      </c>
      <c r="G11" s="25">
        <f>SUM(G9:G10)</f>
        <v>3200000</v>
      </c>
      <c r="H11" s="25">
        <f>SUM(H9:H10)</f>
        <v>3000000</v>
      </c>
      <c r="I11" s="25">
        <f>SUM(I9:I10)</f>
        <v>3100000</v>
      </c>
      <c r="J11" s="25"/>
      <c r="K11" s="25">
        <f>SUM(K9:K10)</f>
        <v>12100000</v>
      </c>
      <c r="L11" s="25">
        <f>SUM(L9:L10)</f>
        <v>8495353.3</v>
      </c>
      <c r="M11" s="62">
        <f>SUM(M9:M10)</f>
        <v>12100000</v>
      </c>
      <c r="N11" s="1"/>
    </row>
    <row r="12" spans="2:13" ht="32.25" customHeight="1">
      <c r="B12" s="46">
        <v>2</v>
      </c>
      <c r="C12" s="47" t="s">
        <v>125</v>
      </c>
      <c r="D12" s="45"/>
      <c r="E12" s="45"/>
      <c r="F12" s="25"/>
      <c r="G12" s="25"/>
      <c r="H12" s="25"/>
      <c r="I12" s="25"/>
      <c r="J12" s="25"/>
      <c r="K12" s="22"/>
      <c r="L12" s="22"/>
      <c r="M12" s="63"/>
    </row>
    <row r="13" spans="2:13" ht="31.5" customHeight="1">
      <c r="B13" s="48">
        <v>1</v>
      </c>
      <c r="C13" s="49" t="s">
        <v>126</v>
      </c>
      <c r="D13" s="45"/>
      <c r="E13" s="45"/>
      <c r="F13" s="25"/>
      <c r="G13" s="25"/>
      <c r="H13" s="25"/>
      <c r="I13" s="25"/>
      <c r="J13" s="25"/>
      <c r="K13" s="22">
        <v>1500000</v>
      </c>
      <c r="L13" s="22">
        <v>0</v>
      </c>
      <c r="M13" s="63">
        <v>1500000</v>
      </c>
    </row>
    <row r="14" spans="2:13" ht="18" customHeight="1">
      <c r="B14" s="101" t="s">
        <v>30</v>
      </c>
      <c r="C14" s="102"/>
      <c r="D14" s="45"/>
      <c r="E14" s="45"/>
      <c r="F14" s="25"/>
      <c r="G14" s="25"/>
      <c r="H14" s="25"/>
      <c r="I14" s="25"/>
      <c r="J14" s="25"/>
      <c r="K14" s="25">
        <f>K13</f>
        <v>1500000</v>
      </c>
      <c r="L14" s="25">
        <f>L13</f>
        <v>0</v>
      </c>
      <c r="M14" s="62">
        <f>M13</f>
        <v>1500000</v>
      </c>
    </row>
    <row r="15" spans="2:13" ht="12.75">
      <c r="B15" s="46">
        <v>3</v>
      </c>
      <c r="C15" s="50" t="s">
        <v>8</v>
      </c>
      <c r="D15" s="45"/>
      <c r="E15" s="45"/>
      <c r="F15" s="22"/>
      <c r="G15" s="45"/>
      <c r="H15" s="22"/>
      <c r="I15" s="22"/>
      <c r="J15" s="22"/>
      <c r="K15" s="22"/>
      <c r="L15" s="22"/>
      <c r="M15" s="63"/>
    </row>
    <row r="16" spans="2:16" ht="12.75">
      <c r="B16" s="103" t="s">
        <v>121</v>
      </c>
      <c r="C16" s="104"/>
      <c r="D16" s="45"/>
      <c r="E16" s="45"/>
      <c r="F16" s="22"/>
      <c r="G16" s="45"/>
      <c r="H16" s="22"/>
      <c r="I16" s="22"/>
      <c r="J16" s="22"/>
      <c r="K16" s="22"/>
      <c r="L16" s="22"/>
      <c r="M16" s="63"/>
      <c r="P16" s="65"/>
    </row>
    <row r="17" spans="2:16" ht="12.75">
      <c r="B17" s="69">
        <v>1</v>
      </c>
      <c r="C17" s="70" t="s">
        <v>9</v>
      </c>
      <c r="D17" s="71"/>
      <c r="E17" s="71"/>
      <c r="F17" s="66">
        <v>29000000</v>
      </c>
      <c r="G17" s="66">
        <v>29000000</v>
      </c>
      <c r="H17" s="66">
        <v>48000000</v>
      </c>
      <c r="I17" s="66">
        <v>48500000</v>
      </c>
      <c r="J17" s="66"/>
      <c r="K17" s="66">
        <v>47000000</v>
      </c>
      <c r="L17" s="22">
        <f>21851685.56+7950212.6-1687650.36+403391.21</f>
        <v>28517639.009999998</v>
      </c>
      <c r="M17" s="68">
        <v>51000000</v>
      </c>
      <c r="N17" s="64"/>
      <c r="P17" s="64"/>
    </row>
    <row r="18" spans="2:16" ht="12.75">
      <c r="B18" s="69">
        <v>2</v>
      </c>
      <c r="C18" s="70" t="s">
        <v>10</v>
      </c>
      <c r="D18" s="71"/>
      <c r="E18" s="71"/>
      <c r="F18" s="66">
        <v>4000000</v>
      </c>
      <c r="G18" s="66">
        <v>4000000</v>
      </c>
      <c r="H18" s="66">
        <v>6000000</v>
      </c>
      <c r="I18" s="66">
        <v>6000000</v>
      </c>
      <c r="J18" s="66"/>
      <c r="K18" s="66">
        <v>5800000</v>
      </c>
      <c r="L18" s="22">
        <f>3779008.2+67338.23</f>
        <v>3846346.43</v>
      </c>
      <c r="M18" s="68">
        <v>6600000</v>
      </c>
      <c r="N18" s="64"/>
      <c r="P18" s="64"/>
    </row>
    <row r="19" spans="2:16" ht="12.75">
      <c r="B19" s="69">
        <v>3</v>
      </c>
      <c r="C19" s="70" t="s">
        <v>11</v>
      </c>
      <c r="D19" s="71"/>
      <c r="E19" s="71"/>
      <c r="F19" s="66">
        <v>4400000</v>
      </c>
      <c r="G19" s="66">
        <v>4400000</v>
      </c>
      <c r="H19" s="66">
        <v>7500000</v>
      </c>
      <c r="I19" s="66">
        <v>7500000</v>
      </c>
      <c r="J19" s="66"/>
      <c r="K19" s="66">
        <v>7200000</v>
      </c>
      <c r="L19" s="22">
        <f>4573802.03+313502.48</f>
        <v>4887304.51</v>
      </c>
      <c r="M19" s="68">
        <v>8000000</v>
      </c>
      <c r="N19" s="64"/>
      <c r="P19" s="64"/>
    </row>
    <row r="20" spans="2:16" ht="12.75">
      <c r="B20" s="69">
        <v>4</v>
      </c>
      <c r="C20" s="70" t="s">
        <v>12</v>
      </c>
      <c r="D20" s="71"/>
      <c r="E20" s="71"/>
      <c r="F20" s="66">
        <v>6000000</v>
      </c>
      <c r="G20" s="66">
        <v>6000000</v>
      </c>
      <c r="H20" s="66">
        <v>9800000</v>
      </c>
      <c r="I20" s="66">
        <v>10000000</v>
      </c>
      <c r="J20" s="66"/>
      <c r="K20" s="66">
        <v>11000000</v>
      </c>
      <c r="L20" s="22">
        <f>4103493.75+3622719.02</f>
        <v>7726212.77</v>
      </c>
      <c r="M20" s="68">
        <v>12500000</v>
      </c>
      <c r="N20" s="64"/>
      <c r="P20" s="64"/>
    </row>
    <row r="21" spans="2:16" ht="12.75">
      <c r="B21" s="69">
        <v>5</v>
      </c>
      <c r="C21" s="70" t="s">
        <v>13</v>
      </c>
      <c r="D21" s="71"/>
      <c r="E21" s="71"/>
      <c r="F21" s="66">
        <v>2800000</v>
      </c>
      <c r="G21" s="66">
        <v>2800000</v>
      </c>
      <c r="H21" s="66">
        <v>5500000</v>
      </c>
      <c r="I21" s="66">
        <v>5200000</v>
      </c>
      <c r="J21" s="66"/>
      <c r="K21" s="66">
        <v>5000000</v>
      </c>
      <c r="L21" s="22">
        <f>2975575.92+382847.85</f>
        <v>3358423.77</v>
      </c>
      <c r="M21" s="68">
        <v>5600000</v>
      </c>
      <c r="N21" s="64"/>
      <c r="P21" s="64"/>
    </row>
    <row r="22" spans="2:16" ht="12.75">
      <c r="B22" s="69">
        <v>6</v>
      </c>
      <c r="C22" s="70" t="s">
        <v>14</v>
      </c>
      <c r="D22" s="71"/>
      <c r="E22" s="71"/>
      <c r="F22" s="66">
        <v>3600000</v>
      </c>
      <c r="G22" s="66">
        <v>3600000</v>
      </c>
      <c r="H22" s="66">
        <v>5000000</v>
      </c>
      <c r="I22" s="66">
        <v>5100000</v>
      </c>
      <c r="J22" s="66"/>
      <c r="K22" s="66">
        <v>3700000</v>
      </c>
      <c r="L22" s="22">
        <f>2339800.2+173554.55</f>
        <v>2513354.75</v>
      </c>
      <c r="M22" s="68">
        <v>4300000</v>
      </c>
      <c r="N22" s="64"/>
      <c r="P22" s="64"/>
    </row>
    <row r="23" spans="2:16" ht="12.75">
      <c r="B23" s="69">
        <v>7</v>
      </c>
      <c r="C23" s="70" t="s">
        <v>15</v>
      </c>
      <c r="D23" s="71"/>
      <c r="E23" s="71"/>
      <c r="F23" s="66">
        <v>650000</v>
      </c>
      <c r="G23" s="66">
        <v>650000</v>
      </c>
      <c r="H23" s="66">
        <v>900000</v>
      </c>
      <c r="I23" s="66">
        <v>950000</v>
      </c>
      <c r="J23" s="66"/>
      <c r="K23" s="66">
        <v>730000</v>
      </c>
      <c r="L23" s="22">
        <f>401916.88+147341.78</f>
        <v>549258.66</v>
      </c>
      <c r="M23" s="68">
        <v>900000</v>
      </c>
      <c r="N23" s="64"/>
      <c r="P23" s="64"/>
    </row>
    <row r="24" spans="2:16" ht="12.75">
      <c r="B24" s="69">
        <v>8</v>
      </c>
      <c r="C24" s="70" t="s">
        <v>16</v>
      </c>
      <c r="D24" s="71"/>
      <c r="E24" s="71"/>
      <c r="F24" s="66">
        <v>500000</v>
      </c>
      <c r="G24" s="66">
        <v>500000</v>
      </c>
      <c r="H24" s="66">
        <v>650000</v>
      </c>
      <c r="I24" s="66">
        <v>800000</v>
      </c>
      <c r="J24" s="66"/>
      <c r="K24" s="66">
        <v>600000</v>
      </c>
      <c r="L24" s="22">
        <f>312531.48+2229.5</f>
        <v>314760.98</v>
      </c>
      <c r="M24" s="68">
        <v>600000</v>
      </c>
      <c r="N24" s="64"/>
      <c r="P24" s="64"/>
    </row>
    <row r="25" spans="2:16" ht="12.75">
      <c r="B25" s="69">
        <v>9</v>
      </c>
      <c r="C25" s="70" t="s">
        <v>17</v>
      </c>
      <c r="D25" s="71"/>
      <c r="E25" s="71"/>
      <c r="F25" s="66">
        <v>1771000</v>
      </c>
      <c r="G25" s="66">
        <v>1771000</v>
      </c>
      <c r="H25" s="66">
        <v>2400000</v>
      </c>
      <c r="I25" s="66">
        <v>2400000</v>
      </c>
      <c r="J25" s="66"/>
      <c r="K25" s="66">
        <v>3000000</v>
      </c>
      <c r="L25" s="22">
        <f>1568219.87+40800.68</f>
        <v>1609020.55</v>
      </c>
      <c r="M25" s="68">
        <v>3000000</v>
      </c>
      <c r="N25" s="64"/>
      <c r="P25" s="64"/>
    </row>
    <row r="26" spans="2:16" ht="12.75">
      <c r="B26" s="69">
        <v>10</v>
      </c>
      <c r="C26" s="70" t="s">
        <v>124</v>
      </c>
      <c r="D26" s="71"/>
      <c r="E26" s="71"/>
      <c r="F26" s="66"/>
      <c r="G26" s="66"/>
      <c r="H26" s="66"/>
      <c r="I26" s="66"/>
      <c r="J26" s="66"/>
      <c r="K26" s="66">
        <v>7500000</v>
      </c>
      <c r="L26" s="22">
        <f>5078962.23+193451.07</f>
        <v>5272413.300000001</v>
      </c>
      <c r="M26" s="68">
        <v>9300000</v>
      </c>
      <c r="N26" s="64"/>
      <c r="P26" s="64"/>
    </row>
    <row r="27" spans="2:16" ht="12.75">
      <c r="B27" s="69">
        <v>11</v>
      </c>
      <c r="C27" s="70" t="s">
        <v>18</v>
      </c>
      <c r="D27" s="71"/>
      <c r="E27" s="71"/>
      <c r="F27" s="66">
        <v>16500000</v>
      </c>
      <c r="G27" s="72">
        <v>16500000</v>
      </c>
      <c r="H27" s="66">
        <v>23500000</v>
      </c>
      <c r="I27" s="66">
        <v>23600000</v>
      </c>
      <c r="J27" s="66"/>
      <c r="K27" s="66">
        <v>24500000</v>
      </c>
      <c r="L27" s="22">
        <f>9123971.48+7051219.57+258004.46+103389.9</f>
        <v>16536585.410000002</v>
      </c>
      <c r="M27" s="68">
        <v>27000000</v>
      </c>
      <c r="N27" s="64"/>
      <c r="P27" s="64"/>
    </row>
    <row r="28" spans="2:16" ht="12.75">
      <c r="B28" s="69">
        <v>12</v>
      </c>
      <c r="C28" s="70" t="s">
        <v>113</v>
      </c>
      <c r="D28" s="71"/>
      <c r="E28" s="71"/>
      <c r="F28" s="66">
        <v>47000000</v>
      </c>
      <c r="G28" s="72">
        <v>45000000</v>
      </c>
      <c r="H28" s="66">
        <v>46000000</v>
      </c>
      <c r="I28" s="66">
        <v>48000000</v>
      </c>
      <c r="J28" s="66"/>
      <c r="K28" s="66">
        <v>73000000</v>
      </c>
      <c r="L28" s="22">
        <f>24871379.3+20655386.1+6320282.84</f>
        <v>51847048.24000001</v>
      </c>
      <c r="M28" s="68">
        <v>80500000</v>
      </c>
      <c r="P28" s="65"/>
    </row>
    <row r="29" spans="2:16" ht="12.75">
      <c r="B29" s="69">
        <v>13</v>
      </c>
      <c r="C29" s="70" t="s">
        <v>114</v>
      </c>
      <c r="D29" s="71"/>
      <c r="E29" s="71"/>
      <c r="F29" s="66"/>
      <c r="G29" s="72"/>
      <c r="H29" s="66">
        <v>14000000</v>
      </c>
      <c r="I29" s="66">
        <v>10000000</v>
      </c>
      <c r="J29" s="66"/>
      <c r="K29" s="66">
        <v>20000000</v>
      </c>
      <c r="L29" s="22">
        <v>16658379.26</v>
      </c>
      <c r="M29" s="68">
        <v>23000000</v>
      </c>
      <c r="N29" s="1"/>
      <c r="P29" s="65"/>
    </row>
    <row r="30" spans="2:15" ht="12.75">
      <c r="B30" s="69">
        <v>14</v>
      </c>
      <c r="C30" s="70" t="s">
        <v>103</v>
      </c>
      <c r="D30" s="71"/>
      <c r="E30" s="71"/>
      <c r="F30" s="66"/>
      <c r="G30" s="72"/>
      <c r="H30" s="66">
        <v>8700000</v>
      </c>
      <c r="I30" s="66">
        <v>7500000</v>
      </c>
      <c r="J30" s="66"/>
      <c r="K30" s="66">
        <v>14000000</v>
      </c>
      <c r="L30" s="22">
        <v>10874574.41</v>
      </c>
      <c r="M30" s="68">
        <v>15000000</v>
      </c>
      <c r="N30" s="1"/>
      <c r="O30" s="1"/>
    </row>
    <row r="31" spans="2:14" ht="12.75">
      <c r="B31" s="69">
        <v>15</v>
      </c>
      <c r="C31" s="70" t="s">
        <v>19</v>
      </c>
      <c r="D31" s="71"/>
      <c r="E31" s="71"/>
      <c r="F31" s="66">
        <v>120000</v>
      </c>
      <c r="G31" s="72">
        <v>120000</v>
      </c>
      <c r="H31" s="66">
        <v>200000</v>
      </c>
      <c r="I31" s="66">
        <v>200000</v>
      </c>
      <c r="J31" s="66"/>
      <c r="K31" s="66">
        <v>20000</v>
      </c>
      <c r="L31" s="22">
        <v>0</v>
      </c>
      <c r="M31" s="68">
        <v>20000</v>
      </c>
      <c r="N31" s="1"/>
    </row>
    <row r="32" spans="2:15" ht="12.75">
      <c r="B32" s="69">
        <v>16</v>
      </c>
      <c r="C32" s="70" t="s">
        <v>137</v>
      </c>
      <c r="D32" s="71"/>
      <c r="E32" s="71"/>
      <c r="F32" s="66">
        <v>5309700</v>
      </c>
      <c r="G32" s="72">
        <v>4500000</v>
      </c>
      <c r="H32" s="66">
        <v>5900000</v>
      </c>
      <c r="I32" s="66">
        <v>6200000</v>
      </c>
      <c r="J32" s="66"/>
      <c r="K32" s="66">
        <v>4500000</v>
      </c>
      <c r="L32" s="22">
        <v>3613971.18</v>
      </c>
      <c r="M32" s="68">
        <v>4500000</v>
      </c>
      <c r="N32" s="1"/>
      <c r="O32" s="1"/>
    </row>
    <row r="33" spans="2:14" ht="12.75">
      <c r="B33" s="69">
        <v>17</v>
      </c>
      <c r="C33" s="70" t="s">
        <v>127</v>
      </c>
      <c r="D33" s="71"/>
      <c r="E33" s="71"/>
      <c r="F33" s="66">
        <v>4700000</v>
      </c>
      <c r="G33" s="72">
        <v>4400000</v>
      </c>
      <c r="H33" s="66">
        <v>7200000</v>
      </c>
      <c r="I33" s="66">
        <v>7500000</v>
      </c>
      <c r="J33" s="66"/>
      <c r="K33" s="66">
        <v>11000000</v>
      </c>
      <c r="L33" s="22">
        <v>3104674.46</v>
      </c>
      <c r="M33" s="68">
        <v>12000000</v>
      </c>
      <c r="N33" s="1"/>
    </row>
    <row r="34" spans="2:14" ht="12.75">
      <c r="B34" s="69">
        <v>18</v>
      </c>
      <c r="C34" s="70" t="s">
        <v>20</v>
      </c>
      <c r="D34" s="71"/>
      <c r="E34" s="71"/>
      <c r="F34" s="66">
        <v>20000000</v>
      </c>
      <c r="G34" s="72">
        <v>17500000</v>
      </c>
      <c r="H34" s="66">
        <v>25000000</v>
      </c>
      <c r="I34" s="66">
        <v>20000000</v>
      </c>
      <c r="J34" s="66"/>
      <c r="K34" s="66">
        <v>58000000</v>
      </c>
      <c r="L34" s="22">
        <f>19871301.16+3744224.25+3377772.79</f>
        <v>26993298.2</v>
      </c>
      <c r="M34" s="68">
        <v>58000000</v>
      </c>
      <c r="N34" s="1"/>
    </row>
    <row r="35" spans="2:14" ht="12.75">
      <c r="B35" s="69">
        <v>19</v>
      </c>
      <c r="C35" s="70" t="s">
        <v>21</v>
      </c>
      <c r="D35" s="71"/>
      <c r="E35" s="71"/>
      <c r="F35" s="66">
        <v>3564000</v>
      </c>
      <c r="G35" s="72">
        <v>3600000</v>
      </c>
      <c r="H35" s="66">
        <v>4100000</v>
      </c>
      <c r="I35" s="66">
        <v>3800000</v>
      </c>
      <c r="J35" s="66"/>
      <c r="K35" s="66">
        <v>50000</v>
      </c>
      <c r="L35" s="22">
        <v>0</v>
      </c>
      <c r="M35" s="68">
        <v>50000</v>
      </c>
      <c r="N35" s="1"/>
    </row>
    <row r="36" spans="2:14" ht="12.75">
      <c r="B36" s="69">
        <v>20</v>
      </c>
      <c r="C36" s="70" t="s">
        <v>22</v>
      </c>
      <c r="D36" s="71"/>
      <c r="E36" s="71"/>
      <c r="F36" s="66">
        <v>3600000</v>
      </c>
      <c r="G36" s="72">
        <v>3600000</v>
      </c>
      <c r="H36" s="66">
        <v>2800000</v>
      </c>
      <c r="I36" s="66">
        <v>2000000</v>
      </c>
      <c r="J36" s="66"/>
      <c r="K36" s="66">
        <v>50000</v>
      </c>
      <c r="L36" s="22">
        <v>6422.2</v>
      </c>
      <c r="M36" s="68">
        <v>50000</v>
      </c>
      <c r="N36" s="1"/>
    </row>
    <row r="37" spans="2:14" ht="12.75">
      <c r="B37" s="69">
        <v>21</v>
      </c>
      <c r="C37" s="70" t="s">
        <v>102</v>
      </c>
      <c r="D37" s="71"/>
      <c r="E37" s="71"/>
      <c r="F37" s="66"/>
      <c r="G37" s="72"/>
      <c r="H37" s="66">
        <v>8300000</v>
      </c>
      <c r="I37" s="66">
        <v>8700000</v>
      </c>
      <c r="J37" s="66"/>
      <c r="K37" s="66">
        <v>9300000</v>
      </c>
      <c r="L37" s="22">
        <f>6417720+495360</f>
        <v>6913080</v>
      </c>
      <c r="M37" s="68">
        <v>9300000</v>
      </c>
      <c r="N37" s="1"/>
    </row>
    <row r="38" spans="2:14" ht="12.75">
      <c r="B38" s="69">
        <v>22</v>
      </c>
      <c r="C38" s="70" t="s">
        <v>109</v>
      </c>
      <c r="D38" s="71"/>
      <c r="E38" s="71"/>
      <c r="F38" s="66"/>
      <c r="G38" s="72"/>
      <c r="H38" s="66">
        <v>2015000</v>
      </c>
      <c r="I38" s="66">
        <v>1200000</v>
      </c>
      <c r="J38" s="66"/>
      <c r="K38" s="66">
        <v>5000000</v>
      </c>
      <c r="L38" s="22">
        <v>2945179.99</v>
      </c>
      <c r="M38" s="68">
        <v>5500000</v>
      </c>
      <c r="N38" s="1"/>
    </row>
    <row r="39" spans="2:14" ht="12.75">
      <c r="B39" s="69">
        <v>23</v>
      </c>
      <c r="C39" s="70" t="s">
        <v>110</v>
      </c>
      <c r="D39" s="71"/>
      <c r="E39" s="71"/>
      <c r="F39" s="66"/>
      <c r="G39" s="72"/>
      <c r="H39" s="66">
        <v>2800000</v>
      </c>
      <c r="I39" s="66">
        <v>1700000</v>
      </c>
      <c r="J39" s="66"/>
      <c r="K39" s="66">
        <v>1000000</v>
      </c>
      <c r="L39" s="22">
        <v>356008.33</v>
      </c>
      <c r="M39" s="68">
        <v>1000000</v>
      </c>
      <c r="N39" s="1"/>
    </row>
    <row r="40" spans="2:14" ht="12.75">
      <c r="B40" s="51" t="s">
        <v>23</v>
      </c>
      <c r="C40" s="30"/>
      <c r="D40" s="45"/>
      <c r="E40" s="45"/>
      <c r="F40" s="25">
        <f>SUM(F17:F36)</f>
        <v>153514700</v>
      </c>
      <c r="G40" s="25">
        <f>SUM(G17:G36)</f>
        <v>147941000</v>
      </c>
      <c r="H40" s="25">
        <f>SUM(H17:H39)</f>
        <v>236265000</v>
      </c>
      <c r="I40" s="25">
        <f>SUM(I17:I39)</f>
        <v>226850000</v>
      </c>
      <c r="J40" s="25"/>
      <c r="K40" s="25">
        <f>SUM(K17:K39)</f>
        <v>311950000</v>
      </c>
      <c r="L40" s="25">
        <f>SUM(L17:L39)</f>
        <v>198443956.41</v>
      </c>
      <c r="M40" s="62">
        <f>SUM(M17:M39)</f>
        <v>337720000</v>
      </c>
      <c r="N40" s="1"/>
    </row>
    <row r="41" spans="2:13" ht="12.75">
      <c r="B41" s="46">
        <v>4</v>
      </c>
      <c r="C41" s="27" t="s">
        <v>106</v>
      </c>
      <c r="D41" s="33"/>
      <c r="E41" s="33"/>
      <c r="F41" s="33"/>
      <c r="G41" s="33"/>
      <c r="H41" s="22"/>
      <c r="I41" s="22"/>
      <c r="J41" s="22"/>
      <c r="K41" s="22"/>
      <c r="L41" s="22"/>
      <c r="M41" s="63"/>
    </row>
    <row r="42" spans="2:13" ht="12.75">
      <c r="B42" s="69">
        <v>1</v>
      </c>
      <c r="C42" s="70" t="s">
        <v>24</v>
      </c>
      <c r="D42" s="71"/>
      <c r="E42" s="71"/>
      <c r="F42" s="66">
        <v>5800000</v>
      </c>
      <c r="G42" s="72">
        <v>5800000</v>
      </c>
      <c r="H42" s="66">
        <v>9000000</v>
      </c>
      <c r="I42" s="66">
        <v>8500000</v>
      </c>
      <c r="J42" s="66"/>
      <c r="K42" s="66">
        <v>5000000</v>
      </c>
      <c r="L42" s="22">
        <v>3537164.89</v>
      </c>
      <c r="M42" s="68">
        <v>5000000</v>
      </c>
    </row>
    <row r="43" spans="2:13" ht="12.75">
      <c r="B43" s="69">
        <v>2</v>
      </c>
      <c r="C43" s="70" t="s">
        <v>94</v>
      </c>
      <c r="D43" s="71"/>
      <c r="E43" s="71"/>
      <c r="F43" s="66">
        <v>3500000</v>
      </c>
      <c r="G43" s="72">
        <v>3500000</v>
      </c>
      <c r="H43" s="66">
        <v>200000</v>
      </c>
      <c r="I43" s="66">
        <v>200000</v>
      </c>
      <c r="J43" s="66"/>
      <c r="K43" s="66">
        <v>0</v>
      </c>
      <c r="L43" s="22">
        <v>0</v>
      </c>
      <c r="M43" s="68">
        <v>0</v>
      </c>
    </row>
    <row r="44" spans="2:13" ht="12.75">
      <c r="B44" s="69">
        <v>3</v>
      </c>
      <c r="C44" s="70" t="s">
        <v>83</v>
      </c>
      <c r="D44" s="71"/>
      <c r="E44" s="71"/>
      <c r="F44" s="66"/>
      <c r="G44" s="72"/>
      <c r="H44" s="66">
        <v>4500000</v>
      </c>
      <c r="I44" s="66">
        <v>4500000</v>
      </c>
      <c r="J44" s="66"/>
      <c r="K44" s="66">
        <v>2000000</v>
      </c>
      <c r="L44" s="22">
        <v>715576.38</v>
      </c>
      <c r="M44" s="68">
        <v>2000000</v>
      </c>
    </row>
    <row r="45" spans="2:13" ht="12.75">
      <c r="B45" s="69"/>
      <c r="C45" s="73" t="s">
        <v>30</v>
      </c>
      <c r="D45" s="71"/>
      <c r="E45" s="71"/>
      <c r="F45" s="66"/>
      <c r="G45" s="72"/>
      <c r="H45" s="74">
        <f>SUM(H42:H44)</f>
        <v>13700000</v>
      </c>
      <c r="I45" s="74">
        <f>SUM(I42:I44)</f>
        <v>13200000</v>
      </c>
      <c r="J45" s="74"/>
      <c r="K45" s="74">
        <f>SUM(K42:K44)</f>
        <v>7000000</v>
      </c>
      <c r="L45" s="25">
        <f>SUM(L42:L44)</f>
        <v>4252741.2700000005</v>
      </c>
      <c r="M45" s="75">
        <f>SUM(M42:M44)</f>
        <v>7000000</v>
      </c>
    </row>
    <row r="46" spans="2:13" ht="12.75">
      <c r="B46" s="76">
        <v>5</v>
      </c>
      <c r="C46" s="73" t="s">
        <v>107</v>
      </c>
      <c r="D46" s="71"/>
      <c r="E46" s="71"/>
      <c r="F46" s="66"/>
      <c r="G46" s="72"/>
      <c r="H46" s="66"/>
      <c r="I46" s="66"/>
      <c r="J46" s="66"/>
      <c r="K46" s="66"/>
      <c r="L46" s="22"/>
      <c r="M46" s="68"/>
    </row>
    <row r="47" spans="2:13" ht="12.75">
      <c r="B47" s="69">
        <v>1</v>
      </c>
      <c r="C47" s="70" t="s">
        <v>25</v>
      </c>
      <c r="D47" s="71"/>
      <c r="E47" s="71"/>
      <c r="F47" s="66"/>
      <c r="G47" s="72"/>
      <c r="H47" s="66">
        <v>2500000</v>
      </c>
      <c r="I47" s="66">
        <v>2500000</v>
      </c>
      <c r="J47" s="66"/>
      <c r="K47" s="66">
        <v>14500000</v>
      </c>
      <c r="L47" s="22">
        <f>14818.43+2390884.08</f>
        <v>2405702.5100000002</v>
      </c>
      <c r="M47" s="68">
        <v>14500000</v>
      </c>
    </row>
    <row r="48" spans="2:13" ht="12.75">
      <c r="B48" s="69">
        <v>2</v>
      </c>
      <c r="C48" s="70" t="s">
        <v>101</v>
      </c>
      <c r="D48" s="71"/>
      <c r="E48" s="71"/>
      <c r="F48" s="66"/>
      <c r="G48" s="72"/>
      <c r="H48" s="66">
        <v>1000000</v>
      </c>
      <c r="I48" s="66">
        <v>500000</v>
      </c>
      <c r="J48" s="66"/>
      <c r="K48" s="66">
        <v>1000000</v>
      </c>
      <c r="L48" s="22">
        <v>1032900</v>
      </c>
      <c r="M48" s="68">
        <v>1000000</v>
      </c>
    </row>
    <row r="49" spans="2:13" ht="12.75">
      <c r="B49" s="69"/>
      <c r="C49" s="73" t="s">
        <v>30</v>
      </c>
      <c r="D49" s="71"/>
      <c r="E49" s="71"/>
      <c r="F49" s="66"/>
      <c r="G49" s="72"/>
      <c r="H49" s="66"/>
      <c r="I49" s="66"/>
      <c r="J49" s="66"/>
      <c r="K49" s="74">
        <f>SUM(K47:K48)</f>
        <v>15500000</v>
      </c>
      <c r="L49" s="25">
        <f>SUM(L47:L48)</f>
        <v>3438602.5100000002</v>
      </c>
      <c r="M49" s="75">
        <f>SUM(M47:M48)</f>
        <v>15500000</v>
      </c>
    </row>
    <row r="50" spans="2:13" ht="12.75">
      <c r="B50" s="77"/>
      <c r="C50" s="78"/>
      <c r="D50" s="71"/>
      <c r="E50" s="71"/>
      <c r="F50" s="66"/>
      <c r="G50" s="72"/>
      <c r="H50" s="66"/>
      <c r="I50" s="66"/>
      <c r="J50" s="66"/>
      <c r="K50" s="66"/>
      <c r="L50" s="18"/>
      <c r="M50" s="68"/>
    </row>
    <row r="51" spans="2:14" ht="12.75">
      <c r="B51" s="105" t="s">
        <v>151</v>
      </c>
      <c r="C51" s="106"/>
      <c r="D51" s="71"/>
      <c r="E51" s="71"/>
      <c r="F51" s="74">
        <f>SUM(F42:F43)</f>
        <v>9300000</v>
      </c>
      <c r="G51" s="74">
        <f>SUM(G42:G43)</f>
        <v>9300000</v>
      </c>
      <c r="H51" s="74">
        <f>SUM(H47:H48)</f>
        <v>3500000</v>
      </c>
      <c r="I51" s="74">
        <f>SUM(I47:I48)</f>
        <v>3000000</v>
      </c>
      <c r="J51" s="74"/>
      <c r="K51" s="74">
        <f>K11+K14+K40+K45+K49</f>
        <v>348050000</v>
      </c>
      <c r="L51" s="24">
        <f>L11+L14+L40+L45+L49</f>
        <v>214630653.49</v>
      </c>
      <c r="M51" s="75">
        <f>M11+M14+M40+M45+M49</f>
        <v>373820000</v>
      </c>
      <c r="N51" s="1"/>
    </row>
    <row r="52" spans="2:13" ht="12.75">
      <c r="B52" s="79"/>
      <c r="C52" s="80"/>
      <c r="D52" s="80"/>
      <c r="E52" s="80"/>
      <c r="F52" s="80"/>
      <c r="G52" s="80"/>
      <c r="H52" s="66"/>
      <c r="I52" s="66"/>
      <c r="J52" s="66"/>
      <c r="K52" s="66"/>
      <c r="L52" s="66"/>
      <c r="M52" s="68"/>
    </row>
    <row r="53" spans="2:13" ht="12.75">
      <c r="B53" s="81" t="s">
        <v>26</v>
      </c>
      <c r="C53" s="82"/>
      <c r="D53" s="71"/>
      <c r="E53" s="71"/>
      <c r="F53" s="66"/>
      <c r="G53" s="71"/>
      <c r="H53" s="74"/>
      <c r="I53" s="74"/>
      <c r="J53" s="74"/>
      <c r="K53" s="66"/>
      <c r="L53" s="66"/>
      <c r="M53" s="68"/>
    </row>
    <row r="54" spans="2:13" ht="12.75">
      <c r="B54" s="83">
        <v>1</v>
      </c>
      <c r="C54" s="84" t="s">
        <v>28</v>
      </c>
      <c r="D54" s="71"/>
      <c r="E54" s="71"/>
      <c r="F54" s="66"/>
      <c r="G54" s="71"/>
      <c r="H54" s="74"/>
      <c r="I54" s="74"/>
      <c r="J54" s="74"/>
      <c r="K54" s="66"/>
      <c r="L54" s="66"/>
      <c r="M54" s="68"/>
    </row>
    <row r="55" spans="2:13" ht="12.75">
      <c r="B55" s="69">
        <v>1</v>
      </c>
      <c r="C55" s="70" t="s">
        <v>29</v>
      </c>
      <c r="D55" s="71"/>
      <c r="E55" s="71"/>
      <c r="F55" s="66">
        <v>2400000</v>
      </c>
      <c r="G55" s="72"/>
      <c r="H55" s="66">
        <v>2200000</v>
      </c>
      <c r="I55" s="66">
        <v>2400000</v>
      </c>
      <c r="J55" s="66"/>
      <c r="K55" s="66">
        <v>7500000</v>
      </c>
      <c r="L55" s="18">
        <v>5953330.78</v>
      </c>
      <c r="M55" s="68">
        <v>8000000</v>
      </c>
    </row>
    <row r="56" spans="2:13" ht="12.75">
      <c r="B56" s="85" t="s">
        <v>30</v>
      </c>
      <c r="C56" s="86"/>
      <c r="D56" s="71"/>
      <c r="E56" s="71"/>
      <c r="F56" s="74">
        <v>2400000</v>
      </c>
      <c r="G56" s="87"/>
      <c r="H56" s="74">
        <f>H55</f>
        <v>2200000</v>
      </c>
      <c r="I56" s="74">
        <f>I55</f>
        <v>2400000</v>
      </c>
      <c r="J56" s="74"/>
      <c r="K56" s="74">
        <f>K55</f>
        <v>7500000</v>
      </c>
      <c r="L56" s="24">
        <f>L55</f>
        <v>5953330.78</v>
      </c>
      <c r="M56" s="75">
        <f>M55</f>
        <v>8000000</v>
      </c>
    </row>
    <row r="57" spans="2:13" ht="12.75">
      <c r="B57" s="85"/>
      <c r="C57" s="86"/>
      <c r="D57" s="86"/>
      <c r="E57" s="86"/>
      <c r="F57" s="86"/>
      <c r="G57" s="86"/>
      <c r="H57" s="74"/>
      <c r="I57" s="74"/>
      <c r="J57" s="74"/>
      <c r="K57" s="66"/>
      <c r="L57" s="18"/>
      <c r="M57" s="68"/>
    </row>
    <row r="58" spans="2:13" ht="12.75">
      <c r="B58" s="76">
        <v>2</v>
      </c>
      <c r="C58" s="84" t="s">
        <v>99</v>
      </c>
      <c r="D58" s="71"/>
      <c r="E58" s="71"/>
      <c r="F58" s="66"/>
      <c r="G58" s="71"/>
      <c r="H58" s="74"/>
      <c r="I58" s="74"/>
      <c r="J58" s="74"/>
      <c r="K58" s="66"/>
      <c r="L58" s="18"/>
      <c r="M58" s="68"/>
    </row>
    <row r="59" spans="2:13" ht="12.75">
      <c r="B59" s="69">
        <v>1</v>
      </c>
      <c r="C59" s="70" t="s">
        <v>31</v>
      </c>
      <c r="D59" s="71"/>
      <c r="E59" s="71"/>
      <c r="F59" s="66">
        <v>9480000</v>
      </c>
      <c r="G59" s="88"/>
      <c r="H59" s="66">
        <v>20060000</v>
      </c>
      <c r="I59" s="66">
        <v>16945000</v>
      </c>
      <c r="J59" s="66"/>
      <c r="K59" s="66">
        <f>18000000+10680000</f>
        <v>28680000</v>
      </c>
      <c r="L59" s="18">
        <v>14255739.1</v>
      </c>
      <c r="M59" s="68">
        <f>22500000+9680000</f>
        <v>32180000</v>
      </c>
    </row>
    <row r="60" spans="2:13" ht="12.75">
      <c r="B60" s="69">
        <v>2</v>
      </c>
      <c r="C60" s="70" t="s">
        <v>32</v>
      </c>
      <c r="D60" s="71"/>
      <c r="E60" s="71"/>
      <c r="F60" s="66">
        <v>1635000</v>
      </c>
      <c r="G60" s="88"/>
      <c r="H60" s="66">
        <v>2400000</v>
      </c>
      <c r="I60" s="66">
        <v>2300000</v>
      </c>
      <c r="J60" s="66"/>
      <c r="K60" s="66">
        <v>2165000</v>
      </c>
      <c r="L60" s="22">
        <v>700900.02</v>
      </c>
      <c r="M60" s="68">
        <v>2165000</v>
      </c>
    </row>
    <row r="61" spans="2:13" ht="12.75">
      <c r="B61" s="69">
        <v>3</v>
      </c>
      <c r="C61" s="70" t="s">
        <v>33</v>
      </c>
      <c r="D61" s="71"/>
      <c r="E61" s="71"/>
      <c r="F61" s="66">
        <v>705000</v>
      </c>
      <c r="G61" s="88"/>
      <c r="H61" s="66">
        <v>2691000</v>
      </c>
      <c r="I61" s="66">
        <v>2335000</v>
      </c>
      <c r="J61" s="66"/>
      <c r="K61" s="66">
        <f>3005000+980000</f>
        <v>3985000</v>
      </c>
      <c r="L61" s="18">
        <v>2238800.71</v>
      </c>
      <c r="M61" s="63">
        <f>3000000+2075000+980000</f>
        <v>6055000</v>
      </c>
    </row>
    <row r="62" spans="2:13" ht="12.75">
      <c r="B62" s="44">
        <v>4</v>
      </c>
      <c r="C62" s="28" t="s">
        <v>34</v>
      </c>
      <c r="D62" s="45"/>
      <c r="E62" s="45"/>
      <c r="F62" s="22">
        <v>400000</v>
      </c>
      <c r="G62" s="23"/>
      <c r="H62" s="22">
        <v>600000</v>
      </c>
      <c r="I62" s="22">
        <v>600000</v>
      </c>
      <c r="J62" s="22"/>
      <c r="K62" s="22">
        <v>1500000</v>
      </c>
      <c r="L62" s="18">
        <v>1069559</v>
      </c>
      <c r="M62" s="63">
        <v>1600000</v>
      </c>
    </row>
    <row r="63" spans="2:13" ht="12.75">
      <c r="B63" s="51" t="s">
        <v>30</v>
      </c>
      <c r="C63" s="30"/>
      <c r="D63" s="45"/>
      <c r="E63" s="45"/>
      <c r="F63" s="25">
        <f>SUM(F59:F62)</f>
        <v>12220000</v>
      </c>
      <c r="G63" s="25"/>
      <c r="H63" s="25">
        <f>SUM(H59:H62)</f>
        <v>25751000</v>
      </c>
      <c r="I63" s="25">
        <f>SUM(I59:I62)</f>
        <v>22180000</v>
      </c>
      <c r="J63" s="25"/>
      <c r="K63" s="25">
        <f>SUM(K59:K62)</f>
        <v>36330000</v>
      </c>
      <c r="L63" s="24">
        <f>SUM(L59:L62)</f>
        <v>18264998.83</v>
      </c>
      <c r="M63" s="62">
        <f>SUM(M59:M62)</f>
        <v>42000000</v>
      </c>
    </row>
    <row r="64" spans="2:13" ht="12.75">
      <c r="B64" s="46"/>
      <c r="C64" s="33"/>
      <c r="D64" s="33"/>
      <c r="E64" s="33"/>
      <c r="F64" s="33"/>
      <c r="G64" s="33"/>
      <c r="H64" s="25"/>
      <c r="I64" s="25"/>
      <c r="J64" s="25"/>
      <c r="K64" s="22"/>
      <c r="L64" s="18"/>
      <c r="M64" s="63"/>
    </row>
    <row r="65" spans="2:13" ht="12.75">
      <c r="B65" s="46">
        <v>3</v>
      </c>
      <c r="C65" s="34" t="s">
        <v>35</v>
      </c>
      <c r="D65" s="45"/>
      <c r="E65" s="45"/>
      <c r="F65" s="22"/>
      <c r="G65" s="45"/>
      <c r="H65" s="25"/>
      <c r="I65" s="25"/>
      <c r="J65" s="25"/>
      <c r="K65" s="22"/>
      <c r="L65" s="18"/>
      <c r="M65" s="63"/>
    </row>
    <row r="66" spans="2:13" ht="12.75">
      <c r="B66" s="44">
        <v>1</v>
      </c>
      <c r="C66" s="28" t="s">
        <v>36</v>
      </c>
      <c r="D66" s="45"/>
      <c r="E66" s="45"/>
      <c r="F66" s="22">
        <v>9200000</v>
      </c>
      <c r="G66" s="21"/>
      <c r="H66" s="22">
        <v>15000000</v>
      </c>
      <c r="I66" s="22">
        <v>10000000</v>
      </c>
      <c r="J66" s="22"/>
      <c r="K66" s="22">
        <v>15000000</v>
      </c>
      <c r="L66" s="18">
        <v>9482713.07</v>
      </c>
      <c r="M66" s="63">
        <v>15000000</v>
      </c>
    </row>
    <row r="67" spans="2:13" ht="12.75">
      <c r="B67" s="44">
        <v>2</v>
      </c>
      <c r="C67" s="28" t="s">
        <v>37</v>
      </c>
      <c r="D67" s="45"/>
      <c r="E67" s="45"/>
      <c r="F67" s="22">
        <v>10000000</v>
      </c>
      <c r="G67" s="21"/>
      <c r="H67" s="22">
        <v>18000000</v>
      </c>
      <c r="I67" s="22">
        <v>18000000</v>
      </c>
      <c r="J67" s="22"/>
      <c r="K67" s="22">
        <v>30000000</v>
      </c>
      <c r="L67" s="22">
        <f>16421823.77+1933822.52</f>
        <v>18355646.29</v>
      </c>
      <c r="M67" s="63">
        <v>26000000</v>
      </c>
    </row>
    <row r="68" spans="2:13" ht="12.75">
      <c r="B68" s="44">
        <v>3</v>
      </c>
      <c r="C68" s="28" t="s">
        <v>38</v>
      </c>
      <c r="D68" s="45"/>
      <c r="E68" s="45"/>
      <c r="F68" s="22">
        <v>1060000</v>
      </c>
      <c r="G68" s="21"/>
      <c r="H68" s="22">
        <v>1300000</v>
      </c>
      <c r="I68" s="22">
        <v>1300000</v>
      </c>
      <c r="J68" s="22"/>
      <c r="K68" s="22">
        <v>600000</v>
      </c>
      <c r="L68" s="18">
        <v>383736.34</v>
      </c>
      <c r="M68" s="63">
        <v>600000</v>
      </c>
    </row>
    <row r="69" spans="2:13" ht="12.75">
      <c r="B69" s="51" t="s">
        <v>30</v>
      </c>
      <c r="C69" s="30"/>
      <c r="D69" s="45"/>
      <c r="E69" s="45"/>
      <c r="F69" s="25">
        <f>SUM(F66:F68)</f>
        <v>20260000</v>
      </c>
      <c r="G69" s="25"/>
      <c r="H69" s="25">
        <f>SUM(H66:H68)</f>
        <v>34300000</v>
      </c>
      <c r="I69" s="25">
        <f>SUM(I66:I68)</f>
        <v>29300000</v>
      </c>
      <c r="J69" s="25"/>
      <c r="K69" s="25">
        <f>SUM(K66:K68)</f>
        <v>45600000</v>
      </c>
      <c r="L69" s="24">
        <f>SUM(L66:L68)</f>
        <v>28222095.7</v>
      </c>
      <c r="M69" s="62">
        <f>SUM(M66:M68)</f>
        <v>41600000</v>
      </c>
    </row>
    <row r="70" spans="2:13" ht="12.75">
      <c r="B70" s="46"/>
      <c r="C70" s="33"/>
      <c r="D70" s="33"/>
      <c r="E70" s="33"/>
      <c r="F70" s="33"/>
      <c r="G70" s="33"/>
      <c r="H70" s="25"/>
      <c r="I70" s="25"/>
      <c r="J70" s="25"/>
      <c r="K70" s="22"/>
      <c r="L70" s="18"/>
      <c r="M70" s="63"/>
    </row>
    <row r="71" spans="2:13" ht="12.75">
      <c r="B71" s="46">
        <v>4</v>
      </c>
      <c r="C71" s="30" t="s">
        <v>39</v>
      </c>
      <c r="D71" s="45"/>
      <c r="E71" s="45"/>
      <c r="F71" s="22"/>
      <c r="G71" s="45"/>
      <c r="H71" s="25"/>
      <c r="I71" s="25"/>
      <c r="J71" s="25"/>
      <c r="K71" s="22"/>
      <c r="L71" s="18"/>
      <c r="M71" s="63"/>
    </row>
    <row r="72" spans="2:15" ht="12.75">
      <c r="B72" s="44">
        <v>1</v>
      </c>
      <c r="C72" s="28" t="s">
        <v>40</v>
      </c>
      <c r="D72" s="45"/>
      <c r="E72" s="45"/>
      <c r="F72" s="22">
        <v>78244560</v>
      </c>
      <c r="G72" s="25"/>
      <c r="H72" s="22">
        <v>97550200</v>
      </c>
      <c r="I72" s="22">
        <v>95510200</v>
      </c>
      <c r="J72" s="22"/>
      <c r="K72" s="22">
        <v>122700000</v>
      </c>
      <c r="L72" s="22">
        <f>84647641.46+5883659.88</f>
        <v>90531301.33999999</v>
      </c>
      <c r="M72" s="63">
        <v>142200000</v>
      </c>
      <c r="O72" s="53"/>
    </row>
    <row r="73" spans="2:13" ht="12.75">
      <c r="B73" s="44">
        <v>2</v>
      </c>
      <c r="C73" s="28" t="s">
        <v>41</v>
      </c>
      <c r="D73" s="45"/>
      <c r="E73" s="45"/>
      <c r="F73" s="22">
        <v>14564746</v>
      </c>
      <c r="G73" s="25"/>
      <c r="H73" s="22">
        <v>18446000</v>
      </c>
      <c r="I73" s="22">
        <v>18081000</v>
      </c>
      <c r="J73" s="22"/>
      <c r="K73" s="22">
        <v>19800000</v>
      </c>
      <c r="L73" s="22">
        <f>12960512.46+787788.7</f>
        <v>13748301.16</v>
      </c>
      <c r="M73" s="63">
        <v>21500000</v>
      </c>
    </row>
    <row r="74" spans="2:15" ht="12.75">
      <c r="B74" s="51" t="s">
        <v>30</v>
      </c>
      <c r="C74" s="30"/>
      <c r="D74" s="45"/>
      <c r="E74" s="45"/>
      <c r="F74" s="25">
        <f>SUM(F72:F73)</f>
        <v>92809306</v>
      </c>
      <c r="G74" s="25"/>
      <c r="H74" s="25">
        <f>SUM(H72:H73)</f>
        <v>115996200</v>
      </c>
      <c r="I74" s="25">
        <f>SUM(I72:I73)</f>
        <v>113591200</v>
      </c>
      <c r="J74" s="25"/>
      <c r="K74" s="25">
        <f>SUM(K72:K73)</f>
        <v>142500000</v>
      </c>
      <c r="L74" s="25">
        <f>SUM(L72:L73)</f>
        <v>104279602.49999999</v>
      </c>
      <c r="M74" s="62">
        <f>SUM(M72:M73)</f>
        <v>163700000</v>
      </c>
      <c r="N74" s="98"/>
      <c r="O74" s="1"/>
    </row>
    <row r="75" spans="2:13" ht="12.75">
      <c r="B75" s="46"/>
      <c r="C75" s="33"/>
      <c r="D75" s="33"/>
      <c r="E75" s="33"/>
      <c r="F75" s="33"/>
      <c r="G75" s="33"/>
      <c r="H75" s="25"/>
      <c r="I75" s="25"/>
      <c r="J75" s="25"/>
      <c r="K75" s="22"/>
      <c r="L75" s="18"/>
      <c r="M75" s="63"/>
    </row>
    <row r="76" spans="2:13" ht="12.75">
      <c r="B76" s="46">
        <v>5</v>
      </c>
      <c r="C76" s="30" t="s">
        <v>42</v>
      </c>
      <c r="D76" s="45"/>
      <c r="E76" s="45"/>
      <c r="F76" s="22"/>
      <c r="G76" s="45"/>
      <c r="H76" s="25"/>
      <c r="I76" s="25"/>
      <c r="J76" s="25"/>
      <c r="K76" s="22"/>
      <c r="L76" s="18"/>
      <c r="M76" s="63"/>
    </row>
    <row r="77" spans="2:13" ht="12.75">
      <c r="B77" s="44">
        <v>1</v>
      </c>
      <c r="C77" s="28" t="s">
        <v>140</v>
      </c>
      <c r="D77" s="45"/>
      <c r="E77" s="45"/>
      <c r="F77" s="22">
        <v>450000</v>
      </c>
      <c r="G77" s="23"/>
      <c r="H77" s="22">
        <v>900000</v>
      </c>
      <c r="I77" s="22">
        <v>900000</v>
      </c>
      <c r="J77" s="22"/>
      <c r="K77" s="22">
        <v>1500000</v>
      </c>
      <c r="L77" s="22">
        <v>1111168</v>
      </c>
      <c r="M77" s="63">
        <v>1750000</v>
      </c>
    </row>
    <row r="78" spans="2:13" ht="12.75">
      <c r="B78" s="44">
        <v>2</v>
      </c>
      <c r="C78" s="28" t="s">
        <v>100</v>
      </c>
      <c r="D78" s="45"/>
      <c r="E78" s="45"/>
      <c r="F78" s="22">
        <v>350000</v>
      </c>
      <c r="G78" s="23"/>
      <c r="H78" s="22">
        <v>1500000</v>
      </c>
      <c r="I78" s="22">
        <v>1500000</v>
      </c>
      <c r="J78" s="22"/>
      <c r="K78" s="22">
        <v>600000</v>
      </c>
      <c r="L78" s="22">
        <v>82190</v>
      </c>
      <c r="M78" s="63">
        <v>600000</v>
      </c>
    </row>
    <row r="79" spans="2:13" ht="12.75">
      <c r="B79" s="44">
        <v>3</v>
      </c>
      <c r="C79" s="70" t="s">
        <v>144</v>
      </c>
      <c r="D79" s="71"/>
      <c r="E79" s="71"/>
      <c r="F79" s="66"/>
      <c r="G79" s="88"/>
      <c r="H79" s="66"/>
      <c r="I79" s="66"/>
      <c r="J79" s="66"/>
      <c r="K79" s="66">
        <v>200000</v>
      </c>
      <c r="L79" s="66">
        <v>0</v>
      </c>
      <c r="M79" s="68">
        <v>250000</v>
      </c>
    </row>
    <row r="80" spans="2:13" ht="12.75">
      <c r="B80" s="44">
        <v>4</v>
      </c>
      <c r="C80" s="70" t="s">
        <v>97</v>
      </c>
      <c r="D80" s="71"/>
      <c r="E80" s="71"/>
      <c r="F80" s="66">
        <v>350000</v>
      </c>
      <c r="G80" s="88"/>
      <c r="H80" s="66">
        <v>950000</v>
      </c>
      <c r="I80" s="66">
        <v>800000</v>
      </c>
      <c r="J80" s="66"/>
      <c r="K80" s="66">
        <v>100000</v>
      </c>
      <c r="L80" s="66">
        <v>0</v>
      </c>
      <c r="M80" s="68">
        <v>50000</v>
      </c>
    </row>
    <row r="81" spans="2:13" ht="12.75">
      <c r="B81" s="44">
        <v>5</v>
      </c>
      <c r="C81" s="70" t="s">
        <v>43</v>
      </c>
      <c r="D81" s="71"/>
      <c r="E81" s="71"/>
      <c r="F81" s="66">
        <v>200000</v>
      </c>
      <c r="G81" s="88"/>
      <c r="H81" s="66">
        <v>500000</v>
      </c>
      <c r="I81" s="66">
        <v>500000</v>
      </c>
      <c r="J81" s="66"/>
      <c r="K81" s="66">
        <v>6800000</v>
      </c>
      <c r="L81" s="66">
        <v>3308105.95</v>
      </c>
      <c r="M81" s="68">
        <v>6800000</v>
      </c>
    </row>
    <row r="82" spans="2:13" ht="25.5">
      <c r="B82" s="44">
        <v>6</v>
      </c>
      <c r="C82" s="54" t="s">
        <v>141</v>
      </c>
      <c r="D82" s="45"/>
      <c r="E82" s="45"/>
      <c r="F82" s="22"/>
      <c r="G82" s="23"/>
      <c r="H82" s="22"/>
      <c r="I82" s="22"/>
      <c r="J82" s="22"/>
      <c r="K82" s="22">
        <v>50000</v>
      </c>
      <c r="L82" s="22">
        <v>0</v>
      </c>
      <c r="M82" s="63">
        <v>50000</v>
      </c>
    </row>
    <row r="83" spans="2:13" ht="12.75">
      <c r="B83" s="44">
        <v>7</v>
      </c>
      <c r="C83" s="28" t="s">
        <v>44</v>
      </c>
      <c r="D83" s="45"/>
      <c r="E83" s="45"/>
      <c r="F83" s="22">
        <v>90000</v>
      </c>
      <c r="G83" s="23"/>
      <c r="H83" s="22">
        <v>300000</v>
      </c>
      <c r="I83" s="22">
        <v>300000</v>
      </c>
      <c r="J83" s="22"/>
      <c r="K83" s="22">
        <v>650000</v>
      </c>
      <c r="L83" s="22">
        <v>0</v>
      </c>
      <c r="M83" s="63">
        <v>750000</v>
      </c>
    </row>
    <row r="84" spans="2:13" ht="12.75">
      <c r="B84" s="44">
        <v>8</v>
      </c>
      <c r="C84" s="28" t="s">
        <v>45</v>
      </c>
      <c r="D84" s="45"/>
      <c r="E84" s="45"/>
      <c r="F84" s="22">
        <v>100000</v>
      </c>
      <c r="G84" s="23"/>
      <c r="H84" s="22">
        <v>130000</v>
      </c>
      <c r="I84" s="22">
        <v>130000</v>
      </c>
      <c r="J84" s="22"/>
      <c r="K84" s="22">
        <v>50000</v>
      </c>
      <c r="L84" s="22">
        <v>30120</v>
      </c>
      <c r="M84" s="63">
        <v>50000</v>
      </c>
    </row>
    <row r="85" spans="2:13" ht="12.75">
      <c r="B85" s="44">
        <v>9</v>
      </c>
      <c r="C85" s="28" t="s">
        <v>95</v>
      </c>
      <c r="D85" s="45"/>
      <c r="E85" s="45"/>
      <c r="F85" s="22">
        <v>3700000</v>
      </c>
      <c r="G85" s="23"/>
      <c r="H85" s="22">
        <v>30000</v>
      </c>
      <c r="I85" s="22">
        <v>30000</v>
      </c>
      <c r="J85" s="22"/>
      <c r="K85" s="22">
        <v>20000</v>
      </c>
      <c r="L85" s="22">
        <v>3516.24</v>
      </c>
      <c r="M85" s="63">
        <v>20000</v>
      </c>
    </row>
    <row r="86" spans="2:13" ht="12.75">
      <c r="B86" s="44">
        <v>10</v>
      </c>
      <c r="C86" s="28" t="s">
        <v>46</v>
      </c>
      <c r="D86" s="45"/>
      <c r="E86" s="45"/>
      <c r="F86" s="22"/>
      <c r="G86" s="23"/>
      <c r="H86" s="22">
        <v>30000</v>
      </c>
      <c r="I86" s="22">
        <v>30000</v>
      </c>
      <c r="J86" s="22"/>
      <c r="K86" s="22">
        <v>40000</v>
      </c>
      <c r="L86" s="22">
        <v>22237.34</v>
      </c>
      <c r="M86" s="63">
        <v>40000</v>
      </c>
    </row>
    <row r="87" spans="2:13" ht="12.75">
      <c r="B87" s="44">
        <v>11</v>
      </c>
      <c r="C87" s="33" t="s">
        <v>96</v>
      </c>
      <c r="D87" s="33"/>
      <c r="E87" s="45"/>
      <c r="F87" s="22"/>
      <c r="G87" s="23"/>
      <c r="H87" s="22">
        <v>15000</v>
      </c>
      <c r="I87" s="22">
        <v>15000</v>
      </c>
      <c r="J87" s="22"/>
      <c r="K87" s="22">
        <v>15000</v>
      </c>
      <c r="L87" s="22">
        <v>0</v>
      </c>
      <c r="M87" s="63">
        <v>15000</v>
      </c>
    </row>
    <row r="88" spans="2:13" ht="12.75">
      <c r="B88" s="44">
        <v>12</v>
      </c>
      <c r="C88" s="28" t="s">
        <v>47</v>
      </c>
      <c r="D88" s="45"/>
      <c r="E88" s="45"/>
      <c r="F88" s="22"/>
      <c r="G88" s="23"/>
      <c r="H88" s="22">
        <v>8300000</v>
      </c>
      <c r="I88" s="22">
        <v>8800000</v>
      </c>
      <c r="J88" s="22"/>
      <c r="K88" s="22">
        <v>11000000</v>
      </c>
      <c r="L88" s="22">
        <v>7787180.22</v>
      </c>
      <c r="M88" s="63">
        <v>11000000</v>
      </c>
    </row>
    <row r="89" spans="2:13" ht="12.75">
      <c r="B89" s="51" t="s">
        <v>30</v>
      </c>
      <c r="C89" s="30"/>
      <c r="D89" s="45"/>
      <c r="E89" s="45"/>
      <c r="F89" s="25">
        <f>SUM(F77:F85)</f>
        <v>5240000</v>
      </c>
      <c r="G89" s="25"/>
      <c r="H89" s="25">
        <f>SUM(H77:H88)</f>
        <v>12655000</v>
      </c>
      <c r="I89" s="25">
        <f>SUM(I77:I88)</f>
        <v>13005000</v>
      </c>
      <c r="J89" s="25"/>
      <c r="K89" s="25">
        <f>SUM(K77:K88)</f>
        <v>21025000</v>
      </c>
      <c r="L89" s="25">
        <f>SUM(L77:L88)</f>
        <v>12344517.75</v>
      </c>
      <c r="M89" s="62">
        <f>SUM(M77:M88)</f>
        <v>21375000</v>
      </c>
    </row>
    <row r="90" spans="2:13" ht="12.75">
      <c r="B90" s="46">
        <v>6</v>
      </c>
      <c r="C90" s="30" t="s">
        <v>118</v>
      </c>
      <c r="D90" s="30"/>
      <c r="E90" s="30"/>
      <c r="F90" s="30"/>
      <c r="G90" s="30"/>
      <c r="H90" s="25"/>
      <c r="I90" s="25"/>
      <c r="J90" s="25"/>
      <c r="K90" s="22"/>
      <c r="L90" s="18"/>
      <c r="M90" s="63"/>
    </row>
    <row r="91" spans="2:13" ht="12.75">
      <c r="B91" s="44">
        <v>1</v>
      </c>
      <c r="C91" s="28" t="s">
        <v>48</v>
      </c>
      <c r="D91" s="45"/>
      <c r="E91" s="45"/>
      <c r="F91" s="22">
        <v>4450000</v>
      </c>
      <c r="G91" s="23"/>
      <c r="H91" s="22">
        <v>150000</v>
      </c>
      <c r="I91" s="22">
        <v>150000</v>
      </c>
      <c r="J91" s="22"/>
      <c r="K91" s="22">
        <v>490000</v>
      </c>
      <c r="L91" s="22">
        <v>373846.23</v>
      </c>
      <c r="M91" s="63">
        <v>490000</v>
      </c>
    </row>
    <row r="92" spans="2:13" ht="12.75">
      <c r="B92" s="69">
        <v>2</v>
      </c>
      <c r="C92" s="70" t="s">
        <v>49</v>
      </c>
      <c r="D92" s="71"/>
      <c r="E92" s="71"/>
      <c r="F92" s="66">
        <v>350000</v>
      </c>
      <c r="G92" s="88"/>
      <c r="H92" s="66">
        <v>5400000</v>
      </c>
      <c r="I92" s="66">
        <v>5400000</v>
      </c>
      <c r="J92" s="66"/>
      <c r="K92" s="66">
        <v>15000000</v>
      </c>
      <c r="L92" s="22">
        <f>11855218.39+133000</f>
        <v>11988218.39</v>
      </c>
      <c r="M92" s="68">
        <v>14500000</v>
      </c>
    </row>
    <row r="93" spans="2:13" ht="12.75">
      <c r="B93" s="44">
        <v>3</v>
      </c>
      <c r="C93" s="28" t="s">
        <v>116</v>
      </c>
      <c r="D93" s="45"/>
      <c r="E93" s="45"/>
      <c r="F93" s="22"/>
      <c r="G93" s="23"/>
      <c r="H93" s="22"/>
      <c r="I93" s="22"/>
      <c r="J93" s="22"/>
      <c r="K93" s="22">
        <v>2000000</v>
      </c>
      <c r="L93" s="22">
        <v>705576.35</v>
      </c>
      <c r="M93" s="63">
        <v>2000000</v>
      </c>
    </row>
    <row r="94" spans="2:13" ht="12.75">
      <c r="B94" s="51" t="s">
        <v>30</v>
      </c>
      <c r="C94" s="30"/>
      <c r="D94" s="45"/>
      <c r="E94" s="45"/>
      <c r="F94" s="25">
        <f>SUM(F91:F92)</f>
        <v>4800000</v>
      </c>
      <c r="G94" s="25"/>
      <c r="H94" s="25">
        <f>SUM(H91:H92)</f>
        <v>5550000</v>
      </c>
      <c r="I94" s="25">
        <f>SUM(I91:I92)</f>
        <v>5550000</v>
      </c>
      <c r="J94" s="25"/>
      <c r="K94" s="25">
        <f>SUM(K91:K93)</f>
        <v>17490000</v>
      </c>
      <c r="L94" s="24">
        <f>SUM(L91:L93)</f>
        <v>13067640.97</v>
      </c>
      <c r="M94" s="62">
        <f>SUM(M91:M93)</f>
        <v>16990000</v>
      </c>
    </row>
    <row r="95" spans="2:13" ht="12.75">
      <c r="B95" s="51"/>
      <c r="C95" s="30"/>
      <c r="D95" s="30"/>
      <c r="E95" s="30"/>
      <c r="F95" s="30"/>
      <c r="G95" s="30"/>
      <c r="H95" s="25"/>
      <c r="I95" s="25"/>
      <c r="J95" s="25"/>
      <c r="K95" s="22"/>
      <c r="L95" s="18"/>
      <c r="M95" s="63"/>
    </row>
    <row r="96" spans="2:13" ht="12.75">
      <c r="B96" s="46">
        <v>7</v>
      </c>
      <c r="C96" s="34" t="s">
        <v>119</v>
      </c>
      <c r="D96" s="45"/>
      <c r="E96" s="45"/>
      <c r="F96" s="25"/>
      <c r="G96" s="25"/>
      <c r="H96" s="25"/>
      <c r="I96" s="25"/>
      <c r="J96" s="25"/>
      <c r="K96" s="22"/>
      <c r="L96" s="18"/>
      <c r="M96" s="63"/>
    </row>
    <row r="97" spans="2:14" ht="25.5">
      <c r="B97" s="44">
        <v>1</v>
      </c>
      <c r="C97" s="36" t="s">
        <v>135</v>
      </c>
      <c r="D97" s="45"/>
      <c r="E97" s="45"/>
      <c r="F97" s="25"/>
      <c r="G97" s="25"/>
      <c r="H97" s="25">
        <v>0</v>
      </c>
      <c r="I97" s="25">
        <v>500000</v>
      </c>
      <c r="J97" s="25"/>
      <c r="K97" s="25">
        <v>1000000</v>
      </c>
      <c r="L97" s="24">
        <v>0</v>
      </c>
      <c r="M97" s="62">
        <v>1000000</v>
      </c>
      <c r="N97" s="1"/>
    </row>
    <row r="98" spans="2:13" ht="12.75">
      <c r="B98" s="48"/>
      <c r="C98" s="33"/>
      <c r="D98" s="33"/>
      <c r="E98" s="33"/>
      <c r="F98" s="33"/>
      <c r="G98" s="33"/>
      <c r="H98" s="25"/>
      <c r="I98" s="25"/>
      <c r="J98" s="25"/>
      <c r="K98" s="22"/>
      <c r="L98" s="18"/>
      <c r="M98" s="63"/>
    </row>
    <row r="99" spans="2:14" ht="12.75">
      <c r="B99" s="46">
        <v>8</v>
      </c>
      <c r="C99" s="30" t="s">
        <v>50</v>
      </c>
      <c r="D99" s="45"/>
      <c r="E99" s="45"/>
      <c r="F99" s="22"/>
      <c r="G99" s="25"/>
      <c r="H99" s="25"/>
      <c r="I99" s="25"/>
      <c r="J99" s="25"/>
      <c r="K99" s="22"/>
      <c r="L99" s="18"/>
      <c r="M99" s="63"/>
      <c r="N99" s="1"/>
    </row>
    <row r="100" spans="2:13" ht="12.75">
      <c r="B100" s="44">
        <v>1</v>
      </c>
      <c r="C100" s="28" t="s">
        <v>105</v>
      </c>
      <c r="D100" s="45"/>
      <c r="E100" s="45"/>
      <c r="F100" s="22"/>
      <c r="G100" s="45"/>
      <c r="H100" s="22">
        <v>1880000</v>
      </c>
      <c r="I100" s="22">
        <v>2000000</v>
      </c>
      <c r="J100" s="22"/>
      <c r="K100" s="22">
        <f>980000+330000</f>
        <v>1310000</v>
      </c>
      <c r="L100" s="18">
        <v>999762.4</v>
      </c>
      <c r="M100" s="63">
        <f>1100000+330000</f>
        <v>1430000</v>
      </c>
    </row>
    <row r="101" spans="2:13" ht="12.75">
      <c r="B101" s="69">
        <v>2</v>
      </c>
      <c r="C101" s="70" t="s">
        <v>51</v>
      </c>
      <c r="D101" s="71"/>
      <c r="E101" s="71"/>
      <c r="F101" s="66">
        <v>750000</v>
      </c>
      <c r="G101" s="66"/>
      <c r="H101" s="66">
        <v>1000000</v>
      </c>
      <c r="I101" s="66">
        <v>700000</v>
      </c>
      <c r="J101" s="66"/>
      <c r="K101" s="66">
        <v>500000</v>
      </c>
      <c r="L101" s="18">
        <v>202016.22</v>
      </c>
      <c r="M101" s="68">
        <v>500000</v>
      </c>
    </row>
    <row r="102" spans="2:13" ht="12.75">
      <c r="B102" s="69">
        <v>3</v>
      </c>
      <c r="C102" s="89" t="s">
        <v>84</v>
      </c>
      <c r="D102" s="71"/>
      <c r="E102" s="71"/>
      <c r="F102" s="66">
        <v>2000000</v>
      </c>
      <c r="G102" s="72"/>
      <c r="H102" s="66">
        <v>100000</v>
      </c>
      <c r="I102" s="66">
        <v>100000</v>
      </c>
      <c r="J102" s="66"/>
      <c r="K102" s="66">
        <v>500000</v>
      </c>
      <c r="L102" s="18">
        <v>255664.67</v>
      </c>
      <c r="M102" s="68">
        <v>500000</v>
      </c>
    </row>
    <row r="103" spans="2:13" ht="12.75">
      <c r="B103" s="69">
        <v>4</v>
      </c>
      <c r="C103" s="70" t="s">
        <v>85</v>
      </c>
      <c r="D103" s="71"/>
      <c r="E103" s="71"/>
      <c r="F103" s="66">
        <v>120000</v>
      </c>
      <c r="G103" s="72"/>
      <c r="H103" s="66">
        <v>7660000</v>
      </c>
      <c r="I103" s="66">
        <v>5720000</v>
      </c>
      <c r="J103" s="66"/>
      <c r="K103" s="66">
        <f>8830000+380000</f>
        <v>9210000</v>
      </c>
      <c r="L103" s="18">
        <v>6152054.14</v>
      </c>
      <c r="M103" s="68">
        <f>2500000+8080000+380000</f>
        <v>10960000</v>
      </c>
    </row>
    <row r="104" spans="2:13" ht="12.75">
      <c r="B104" s="69">
        <v>5</v>
      </c>
      <c r="C104" s="70" t="s">
        <v>133</v>
      </c>
      <c r="D104" s="71"/>
      <c r="E104" s="71"/>
      <c r="F104" s="66">
        <v>4215000</v>
      </c>
      <c r="G104" s="72"/>
      <c r="H104" s="66">
        <v>132000</v>
      </c>
      <c r="I104" s="66">
        <v>60000</v>
      </c>
      <c r="J104" s="66"/>
      <c r="K104" s="66">
        <v>800000</v>
      </c>
      <c r="L104" s="18">
        <v>46000</v>
      </c>
      <c r="M104" s="68">
        <v>800000</v>
      </c>
    </row>
    <row r="105" spans="2:13" ht="12.75">
      <c r="B105" s="69">
        <v>6</v>
      </c>
      <c r="C105" s="70" t="s">
        <v>86</v>
      </c>
      <c r="D105" s="71"/>
      <c r="E105" s="71"/>
      <c r="F105" s="66">
        <v>500000</v>
      </c>
      <c r="G105" s="72"/>
      <c r="H105" s="66">
        <v>270000</v>
      </c>
      <c r="I105" s="66">
        <v>270000</v>
      </c>
      <c r="J105" s="66"/>
      <c r="K105" s="66">
        <v>250000</v>
      </c>
      <c r="L105" s="22">
        <v>172778.18</v>
      </c>
      <c r="M105" s="68">
        <v>250000</v>
      </c>
    </row>
    <row r="106" spans="2:13" ht="12.75">
      <c r="B106" s="85" t="s">
        <v>30</v>
      </c>
      <c r="C106" s="86"/>
      <c r="D106" s="71"/>
      <c r="E106" s="71"/>
      <c r="F106" s="66">
        <v>300000</v>
      </c>
      <c r="G106" s="72"/>
      <c r="H106" s="74">
        <f>SUM(H100:H105)</f>
        <v>11042000</v>
      </c>
      <c r="I106" s="74">
        <f>SUM(I100:I105)</f>
        <v>8850000</v>
      </c>
      <c r="J106" s="74"/>
      <c r="K106" s="74">
        <f>SUM(K100:K105)</f>
        <v>12570000</v>
      </c>
      <c r="L106" s="24">
        <f>SUM(L100:L105)</f>
        <v>7828275.609999999</v>
      </c>
      <c r="M106" s="75">
        <f>SUM(M100:M105)</f>
        <v>14440000</v>
      </c>
    </row>
    <row r="107" spans="2:13" ht="12.75">
      <c r="B107" s="85"/>
      <c r="C107" s="86"/>
      <c r="D107" s="71"/>
      <c r="E107" s="71"/>
      <c r="F107" s="66"/>
      <c r="G107" s="72"/>
      <c r="H107" s="74"/>
      <c r="I107" s="74"/>
      <c r="J107" s="74"/>
      <c r="K107" s="66"/>
      <c r="L107" s="18"/>
      <c r="M107" s="68"/>
    </row>
    <row r="108" spans="2:13" ht="12.75">
      <c r="B108" s="76">
        <v>9</v>
      </c>
      <c r="C108" s="86" t="s">
        <v>120</v>
      </c>
      <c r="D108" s="71"/>
      <c r="E108" s="71"/>
      <c r="F108" s="66"/>
      <c r="G108" s="72"/>
      <c r="H108" s="74"/>
      <c r="I108" s="74"/>
      <c r="J108" s="74"/>
      <c r="K108" s="66"/>
      <c r="L108" s="18"/>
      <c r="M108" s="68"/>
    </row>
    <row r="109" spans="2:13" ht="12.75">
      <c r="B109" s="69">
        <v>1</v>
      </c>
      <c r="C109" s="90" t="s">
        <v>108</v>
      </c>
      <c r="D109" s="71"/>
      <c r="E109" s="71"/>
      <c r="F109" s="66"/>
      <c r="G109" s="72"/>
      <c r="H109" s="74">
        <v>70000</v>
      </c>
      <c r="I109" s="74">
        <v>70000</v>
      </c>
      <c r="J109" s="74"/>
      <c r="K109" s="74">
        <v>800000</v>
      </c>
      <c r="L109" s="24">
        <v>497997</v>
      </c>
      <c r="M109" s="75">
        <v>800000</v>
      </c>
    </row>
    <row r="110" spans="2:13" ht="12.75">
      <c r="B110" s="69"/>
      <c r="C110" s="90"/>
      <c r="D110" s="71"/>
      <c r="E110" s="71"/>
      <c r="F110" s="66"/>
      <c r="G110" s="72"/>
      <c r="H110" s="74"/>
      <c r="I110" s="74"/>
      <c r="J110" s="74"/>
      <c r="K110" s="74"/>
      <c r="L110" s="66"/>
      <c r="M110" s="75"/>
    </row>
    <row r="111" spans="2:13" ht="12.75">
      <c r="B111" s="76">
        <v>10</v>
      </c>
      <c r="C111" s="86" t="s">
        <v>52</v>
      </c>
      <c r="D111" s="71"/>
      <c r="E111" s="71"/>
      <c r="F111" s="66"/>
      <c r="G111" s="71"/>
      <c r="H111" s="74"/>
      <c r="I111" s="74"/>
      <c r="J111" s="74"/>
      <c r="K111" s="66"/>
      <c r="L111" s="66"/>
      <c r="M111" s="68"/>
    </row>
    <row r="112" spans="2:13" ht="12.75">
      <c r="B112" s="69">
        <v>1</v>
      </c>
      <c r="C112" s="70" t="s">
        <v>53</v>
      </c>
      <c r="D112" s="71"/>
      <c r="E112" s="71"/>
      <c r="F112" s="66"/>
      <c r="G112" s="71"/>
      <c r="H112" s="74">
        <v>16100000</v>
      </c>
      <c r="I112" s="74">
        <v>16100000</v>
      </c>
      <c r="J112" s="74"/>
      <c r="K112" s="74">
        <v>22000000</v>
      </c>
      <c r="L112" s="74">
        <v>15475378.97</v>
      </c>
      <c r="M112" s="75">
        <v>22500000</v>
      </c>
    </row>
    <row r="113" spans="2:13" ht="12.75">
      <c r="B113" s="44"/>
      <c r="C113" s="28"/>
      <c r="D113" s="45"/>
      <c r="E113" s="45"/>
      <c r="F113" s="22"/>
      <c r="G113" s="45"/>
      <c r="H113" s="25"/>
      <c r="I113" s="25"/>
      <c r="J113" s="25"/>
      <c r="K113" s="25"/>
      <c r="L113" s="22"/>
      <c r="M113" s="62"/>
    </row>
    <row r="114" spans="2:13" ht="12.75">
      <c r="B114" s="46">
        <v>11</v>
      </c>
      <c r="C114" s="30" t="s">
        <v>54</v>
      </c>
      <c r="D114" s="45"/>
      <c r="E114" s="45"/>
      <c r="F114" s="22"/>
      <c r="G114" s="45"/>
      <c r="H114" s="25"/>
      <c r="I114" s="25"/>
      <c r="J114" s="25"/>
      <c r="K114" s="22"/>
      <c r="L114" s="22"/>
      <c r="M114" s="63"/>
    </row>
    <row r="115" spans="2:13" ht="12.75">
      <c r="B115" s="44">
        <v>1</v>
      </c>
      <c r="C115" s="28" t="s">
        <v>55</v>
      </c>
      <c r="D115" s="45"/>
      <c r="E115" s="45"/>
      <c r="F115" s="22"/>
      <c r="G115" s="45"/>
      <c r="H115" s="25"/>
      <c r="I115" s="25"/>
      <c r="J115" s="25"/>
      <c r="K115" s="22"/>
      <c r="L115" s="22"/>
      <c r="M115" s="63"/>
    </row>
    <row r="116" spans="2:13" ht="12.75">
      <c r="B116" s="44"/>
      <c r="C116" s="52" t="s">
        <v>56</v>
      </c>
      <c r="D116" s="45"/>
      <c r="E116" s="45"/>
      <c r="F116" s="22">
        <v>1600000</v>
      </c>
      <c r="G116" s="22"/>
      <c r="H116" s="22">
        <v>2200000</v>
      </c>
      <c r="I116" s="22">
        <v>3000000</v>
      </c>
      <c r="J116" s="22"/>
      <c r="K116" s="22">
        <v>2600000</v>
      </c>
      <c r="L116" s="18">
        <v>1431701</v>
      </c>
      <c r="M116" s="63">
        <v>2600000</v>
      </c>
    </row>
    <row r="117" spans="2:13" ht="12.75">
      <c r="B117" s="44"/>
      <c r="C117" s="52" t="s">
        <v>57</v>
      </c>
      <c r="D117" s="45"/>
      <c r="E117" s="45"/>
      <c r="F117" s="22">
        <v>50000</v>
      </c>
      <c r="G117" s="22"/>
      <c r="H117" s="22">
        <v>50000</v>
      </c>
      <c r="I117" s="22">
        <v>50000</v>
      </c>
      <c r="J117" s="22"/>
      <c r="K117" s="22">
        <v>50000</v>
      </c>
      <c r="L117" s="18">
        <v>0</v>
      </c>
      <c r="M117" s="63">
        <v>50000</v>
      </c>
    </row>
    <row r="118" spans="2:13" ht="12.75">
      <c r="B118" s="44"/>
      <c r="C118" s="52" t="s">
        <v>58</v>
      </c>
      <c r="D118" s="45"/>
      <c r="E118" s="45"/>
      <c r="F118" s="22">
        <v>70000</v>
      </c>
      <c r="G118" s="22"/>
      <c r="H118" s="22">
        <v>390000</v>
      </c>
      <c r="I118" s="22">
        <v>450000</v>
      </c>
      <c r="J118" s="22"/>
      <c r="K118" s="22">
        <v>200000</v>
      </c>
      <c r="L118" s="22">
        <v>143420</v>
      </c>
      <c r="M118" s="63">
        <v>200000</v>
      </c>
    </row>
    <row r="119" spans="2:13" ht="12.75">
      <c r="B119" s="44"/>
      <c r="C119" s="52" t="s">
        <v>59</v>
      </c>
      <c r="D119" s="45"/>
      <c r="E119" s="45"/>
      <c r="F119" s="22">
        <v>50000</v>
      </c>
      <c r="G119" s="22"/>
      <c r="H119" s="22">
        <v>200000</v>
      </c>
      <c r="I119" s="22">
        <v>100000</v>
      </c>
      <c r="J119" s="22"/>
      <c r="K119" s="22">
        <v>200000</v>
      </c>
      <c r="L119" s="22">
        <v>34229.16</v>
      </c>
      <c r="M119" s="63">
        <v>200000</v>
      </c>
    </row>
    <row r="120" spans="2:13" ht="12.75">
      <c r="B120" s="44"/>
      <c r="C120" s="52" t="s">
        <v>87</v>
      </c>
      <c r="D120" s="45"/>
      <c r="E120" s="45"/>
      <c r="F120" s="22">
        <v>180000</v>
      </c>
      <c r="G120" s="22"/>
      <c r="H120" s="22">
        <v>206000</v>
      </c>
      <c r="I120" s="22">
        <v>250000</v>
      </c>
      <c r="J120" s="22"/>
      <c r="K120" s="22">
        <v>130000</v>
      </c>
      <c r="L120" s="22">
        <v>130000</v>
      </c>
      <c r="M120" s="63">
        <v>155000</v>
      </c>
    </row>
    <row r="121" spans="2:13" ht="12.75">
      <c r="B121" s="44"/>
      <c r="C121" s="52" t="s">
        <v>60</v>
      </c>
      <c r="D121" s="45"/>
      <c r="E121" s="45"/>
      <c r="F121" s="22">
        <v>70000</v>
      </c>
      <c r="G121" s="22"/>
      <c r="H121" s="22">
        <v>100000</v>
      </c>
      <c r="I121" s="22">
        <v>150000</v>
      </c>
      <c r="J121" s="22"/>
      <c r="K121" s="22">
        <v>300000</v>
      </c>
      <c r="L121" s="22">
        <v>157035.34</v>
      </c>
      <c r="M121" s="63">
        <v>300000</v>
      </c>
    </row>
    <row r="122" spans="2:13" ht="12.75">
      <c r="B122" s="69"/>
      <c r="C122" s="89" t="s">
        <v>117</v>
      </c>
      <c r="D122" s="71"/>
      <c r="E122" s="71"/>
      <c r="F122" s="66">
        <v>240000</v>
      </c>
      <c r="G122" s="66"/>
      <c r="H122" s="66">
        <v>490000</v>
      </c>
      <c r="I122" s="66">
        <v>150000</v>
      </c>
      <c r="J122" s="66"/>
      <c r="K122" s="66">
        <v>990000</v>
      </c>
      <c r="L122" s="22">
        <v>910687.5</v>
      </c>
      <c r="M122" s="63">
        <v>1500000</v>
      </c>
    </row>
    <row r="123" spans="2:13" ht="12.75">
      <c r="B123" s="69"/>
      <c r="C123" s="89" t="s">
        <v>61</v>
      </c>
      <c r="D123" s="71"/>
      <c r="E123" s="71"/>
      <c r="F123" s="66">
        <v>900000</v>
      </c>
      <c r="G123" s="66"/>
      <c r="H123" s="66">
        <v>1600000</v>
      </c>
      <c r="I123" s="66">
        <v>1000000</v>
      </c>
      <c r="J123" s="66"/>
      <c r="K123" s="66">
        <v>1500000</v>
      </c>
      <c r="L123" s="22">
        <v>494780</v>
      </c>
      <c r="M123" s="68">
        <v>1500000</v>
      </c>
    </row>
    <row r="124" spans="2:13" ht="12.75">
      <c r="B124" s="69"/>
      <c r="C124" s="89" t="s">
        <v>146</v>
      </c>
      <c r="D124" s="71"/>
      <c r="E124" s="71"/>
      <c r="F124" s="66"/>
      <c r="G124" s="66"/>
      <c r="H124" s="66"/>
      <c r="I124" s="66"/>
      <c r="J124" s="66"/>
      <c r="K124" s="66">
        <v>990000</v>
      </c>
      <c r="L124" s="22">
        <v>0</v>
      </c>
      <c r="M124" s="68">
        <v>990000</v>
      </c>
    </row>
    <row r="125" spans="2:13" ht="12.75">
      <c r="B125" s="69"/>
      <c r="C125" s="89" t="s">
        <v>62</v>
      </c>
      <c r="D125" s="71"/>
      <c r="E125" s="71"/>
      <c r="F125" s="66">
        <v>3900000</v>
      </c>
      <c r="G125" s="66"/>
      <c r="H125" s="66">
        <v>5150000</v>
      </c>
      <c r="I125" s="66">
        <v>5040000</v>
      </c>
      <c r="J125" s="66"/>
      <c r="K125" s="66">
        <f>3800000+6550000+5950000</f>
        <v>16300000</v>
      </c>
      <c r="L125" s="22">
        <f>4582756.93+77800+47840</f>
        <v>4708396.93</v>
      </c>
      <c r="M125" s="68">
        <f>7910000+7550000+950000</f>
        <v>16410000</v>
      </c>
    </row>
    <row r="126" spans="2:13" ht="12.75">
      <c r="B126" s="69">
        <v>2</v>
      </c>
      <c r="C126" s="70" t="s">
        <v>63</v>
      </c>
      <c r="D126" s="71"/>
      <c r="E126" s="71"/>
      <c r="F126" s="66">
        <v>300000</v>
      </c>
      <c r="G126" s="66"/>
      <c r="H126" s="66">
        <v>196000</v>
      </c>
      <c r="I126" s="66">
        <v>140000</v>
      </c>
      <c r="J126" s="66"/>
      <c r="K126" s="66">
        <v>700000</v>
      </c>
      <c r="L126" s="22">
        <v>375772.98</v>
      </c>
      <c r="M126" s="68">
        <v>700000</v>
      </c>
    </row>
    <row r="127" spans="2:13" ht="12.75">
      <c r="B127" s="69">
        <v>3</v>
      </c>
      <c r="C127" s="70" t="s">
        <v>138</v>
      </c>
      <c r="D127" s="71"/>
      <c r="E127" s="71"/>
      <c r="F127" s="66">
        <v>1500000</v>
      </c>
      <c r="G127" s="66"/>
      <c r="H127" s="66">
        <v>2000000</v>
      </c>
      <c r="I127" s="66">
        <v>2000000</v>
      </c>
      <c r="J127" s="66"/>
      <c r="K127" s="66">
        <f>300000+5040000</f>
        <v>5340000</v>
      </c>
      <c r="L127" s="22">
        <f>2534225.8+423118.25</f>
        <v>2957344.05</v>
      </c>
      <c r="M127" s="68">
        <f>5040000+300000</f>
        <v>5340000</v>
      </c>
    </row>
    <row r="128" spans="2:13" ht="12.75">
      <c r="B128" s="69">
        <v>4</v>
      </c>
      <c r="C128" s="70" t="s">
        <v>64</v>
      </c>
      <c r="D128" s="71"/>
      <c r="E128" s="71"/>
      <c r="F128" s="66">
        <v>550000</v>
      </c>
      <c r="G128" s="66"/>
      <c r="H128" s="66">
        <v>990000</v>
      </c>
      <c r="I128" s="66">
        <v>1500000</v>
      </c>
      <c r="J128" s="66"/>
      <c r="K128" s="66">
        <f>630000+330000</f>
        <v>960000</v>
      </c>
      <c r="L128" s="22">
        <v>692505.38</v>
      </c>
      <c r="M128" s="68">
        <f>630000+330000</f>
        <v>960000</v>
      </c>
    </row>
    <row r="129" spans="2:13" ht="12.75">
      <c r="B129" s="69">
        <v>5</v>
      </c>
      <c r="C129" s="70" t="s">
        <v>65</v>
      </c>
      <c r="D129" s="71"/>
      <c r="E129" s="71"/>
      <c r="F129" s="66">
        <v>50000</v>
      </c>
      <c r="G129" s="66"/>
      <c r="H129" s="66">
        <v>50000</v>
      </c>
      <c r="I129" s="66">
        <v>50000</v>
      </c>
      <c r="J129" s="66"/>
      <c r="K129" s="66">
        <v>90000</v>
      </c>
      <c r="L129" s="22">
        <v>71571</v>
      </c>
      <c r="M129" s="68">
        <v>90000</v>
      </c>
    </row>
    <row r="130" spans="2:13" ht="12.75">
      <c r="B130" s="69">
        <v>6</v>
      </c>
      <c r="C130" s="70" t="s">
        <v>66</v>
      </c>
      <c r="D130" s="71"/>
      <c r="E130" s="71"/>
      <c r="F130" s="66">
        <v>45703.54</v>
      </c>
      <c r="G130" s="66"/>
      <c r="H130" s="66">
        <v>220000</v>
      </c>
      <c r="I130" s="66">
        <v>300000</v>
      </c>
      <c r="J130" s="66"/>
      <c r="K130" s="66">
        <v>178000</v>
      </c>
      <c r="L130" s="22">
        <v>132552.96</v>
      </c>
      <c r="M130" s="68">
        <v>180000</v>
      </c>
    </row>
    <row r="131" spans="2:13" ht="12.75">
      <c r="B131" s="69">
        <v>7</v>
      </c>
      <c r="C131" s="70" t="s">
        <v>67</v>
      </c>
      <c r="D131" s="71"/>
      <c r="E131" s="71"/>
      <c r="F131" s="66">
        <v>10227.15</v>
      </c>
      <c r="G131" s="66"/>
      <c r="H131" s="66">
        <v>12000</v>
      </c>
      <c r="I131" s="66">
        <v>15000</v>
      </c>
      <c r="J131" s="66"/>
      <c r="K131" s="66">
        <v>5000</v>
      </c>
      <c r="L131" s="22">
        <v>0</v>
      </c>
      <c r="M131" s="68">
        <v>5000</v>
      </c>
    </row>
    <row r="132" spans="2:13" ht="12.75">
      <c r="B132" s="69">
        <v>8</v>
      </c>
      <c r="C132" s="70" t="s">
        <v>98</v>
      </c>
      <c r="D132" s="71"/>
      <c r="E132" s="71"/>
      <c r="F132" s="66"/>
      <c r="G132" s="66"/>
      <c r="H132" s="66">
        <v>430000</v>
      </c>
      <c r="I132" s="66">
        <v>540000</v>
      </c>
      <c r="J132" s="66"/>
      <c r="K132" s="66">
        <v>350000</v>
      </c>
      <c r="L132" s="22">
        <v>212585.46</v>
      </c>
      <c r="M132" s="68">
        <v>350000</v>
      </c>
    </row>
    <row r="133" spans="2:13" ht="12.75">
      <c r="B133" s="69">
        <v>9</v>
      </c>
      <c r="C133" s="70" t="s">
        <v>68</v>
      </c>
      <c r="D133" s="71"/>
      <c r="E133" s="71"/>
      <c r="F133" s="66">
        <v>120000</v>
      </c>
      <c r="G133" s="66"/>
      <c r="H133" s="66">
        <v>200000</v>
      </c>
      <c r="I133" s="66">
        <v>100000</v>
      </c>
      <c r="J133" s="66"/>
      <c r="K133" s="66">
        <v>80000</v>
      </c>
      <c r="L133" s="22">
        <v>53167.5</v>
      </c>
      <c r="M133" s="68">
        <v>80000</v>
      </c>
    </row>
    <row r="134" spans="2:13" ht="12.75">
      <c r="B134" s="69">
        <v>10</v>
      </c>
      <c r="C134" s="70" t="s">
        <v>88</v>
      </c>
      <c r="D134" s="71"/>
      <c r="E134" s="71"/>
      <c r="F134" s="66">
        <v>17390.82</v>
      </c>
      <c r="G134" s="66"/>
      <c r="H134" s="66">
        <v>25200</v>
      </c>
      <c r="I134" s="66">
        <v>30000</v>
      </c>
      <c r="J134" s="66"/>
      <c r="K134" s="66">
        <v>33000</v>
      </c>
      <c r="L134" s="22">
        <v>32355.8</v>
      </c>
      <c r="M134" s="68">
        <v>33000</v>
      </c>
    </row>
    <row r="135" spans="2:13" ht="12.75">
      <c r="B135" s="69">
        <v>11</v>
      </c>
      <c r="C135" s="70" t="s">
        <v>93</v>
      </c>
      <c r="D135" s="71"/>
      <c r="E135" s="71"/>
      <c r="F135" s="66">
        <v>1600000</v>
      </c>
      <c r="G135" s="66"/>
      <c r="H135" s="66">
        <v>5000000</v>
      </c>
      <c r="I135" s="66">
        <v>5000000</v>
      </c>
      <c r="J135" s="66"/>
      <c r="K135" s="66">
        <v>2000000</v>
      </c>
      <c r="L135" s="22">
        <v>1492084.68</v>
      </c>
      <c r="M135" s="68">
        <v>2000000</v>
      </c>
    </row>
    <row r="136" spans="2:13" ht="12.75">
      <c r="B136" s="44">
        <v>12</v>
      </c>
      <c r="C136" s="28" t="s">
        <v>131</v>
      </c>
      <c r="D136" s="45"/>
      <c r="E136" s="45"/>
      <c r="F136" s="22"/>
      <c r="G136" s="22"/>
      <c r="H136" s="22"/>
      <c r="I136" s="22"/>
      <c r="J136" s="22"/>
      <c r="K136" s="22">
        <v>450000</v>
      </c>
      <c r="L136" s="22">
        <f>63469+38390</f>
        <v>101859</v>
      </c>
      <c r="M136" s="63">
        <v>450000</v>
      </c>
    </row>
    <row r="137" spans="2:13" ht="12.75">
      <c r="B137" s="44">
        <v>13</v>
      </c>
      <c r="C137" s="28" t="s">
        <v>69</v>
      </c>
      <c r="D137" s="45"/>
      <c r="E137" s="45"/>
      <c r="F137" s="22">
        <v>100000</v>
      </c>
      <c r="G137" s="22"/>
      <c r="H137" s="22">
        <v>300000</v>
      </c>
      <c r="I137" s="22">
        <v>300000</v>
      </c>
      <c r="J137" s="22"/>
      <c r="K137" s="22">
        <v>500000</v>
      </c>
      <c r="L137" s="22">
        <v>332742.65</v>
      </c>
      <c r="M137" s="63">
        <v>500000</v>
      </c>
    </row>
    <row r="138" spans="2:13" ht="12.75">
      <c r="B138" s="51" t="s">
        <v>30</v>
      </c>
      <c r="C138" s="30"/>
      <c r="D138" s="45"/>
      <c r="E138" s="45"/>
      <c r="F138" s="25">
        <f>SUM(F116:F137)</f>
        <v>11353321.51</v>
      </c>
      <c r="G138" s="25"/>
      <c r="H138" s="25">
        <f>SUM(H116:H137)</f>
        <v>19809200</v>
      </c>
      <c r="I138" s="25">
        <f>SUM(I116:I137)</f>
        <v>20165000</v>
      </c>
      <c r="J138" s="25"/>
      <c r="K138" s="25">
        <f>SUM(K116:K137)</f>
        <v>33946000</v>
      </c>
      <c r="L138" s="24">
        <f>SUM(L116:L137)</f>
        <v>14464791.390000004</v>
      </c>
      <c r="M138" s="62">
        <f>SUM(M116:M137)</f>
        <v>34593000</v>
      </c>
    </row>
    <row r="139" spans="2:13" ht="12.75">
      <c r="B139" s="51"/>
      <c r="C139" s="30"/>
      <c r="D139" s="45"/>
      <c r="E139" s="45"/>
      <c r="F139" s="25"/>
      <c r="G139" s="25"/>
      <c r="H139" s="25"/>
      <c r="I139" s="25"/>
      <c r="J139" s="25"/>
      <c r="K139" s="22"/>
      <c r="L139" s="18"/>
      <c r="M139" s="63"/>
    </row>
    <row r="140" spans="2:13" ht="12.75">
      <c r="B140" s="46">
        <v>12</v>
      </c>
      <c r="C140" s="30" t="s">
        <v>70</v>
      </c>
      <c r="D140" s="45"/>
      <c r="E140" s="45"/>
      <c r="F140" s="25"/>
      <c r="G140" s="45"/>
      <c r="H140" s="25"/>
      <c r="I140" s="25"/>
      <c r="J140" s="25"/>
      <c r="K140" s="22"/>
      <c r="L140" s="18"/>
      <c r="M140" s="63"/>
    </row>
    <row r="141" spans="2:14" ht="12.75">
      <c r="B141" s="44">
        <v>1</v>
      </c>
      <c r="C141" s="28" t="s">
        <v>71</v>
      </c>
      <c r="D141" s="45"/>
      <c r="E141" s="45"/>
      <c r="F141" s="22">
        <v>800000</v>
      </c>
      <c r="G141" s="21"/>
      <c r="H141" s="22">
        <v>800000</v>
      </c>
      <c r="I141" s="22">
        <v>500000</v>
      </c>
      <c r="J141" s="22"/>
      <c r="K141" s="22">
        <v>10000</v>
      </c>
      <c r="L141" s="18">
        <v>3709.58</v>
      </c>
      <c r="M141" s="63">
        <v>10000</v>
      </c>
      <c r="N141" s="1"/>
    </row>
    <row r="142" spans="2:13" ht="12.75">
      <c r="B142" s="51" t="s">
        <v>30</v>
      </c>
      <c r="C142" s="30"/>
      <c r="D142" s="45"/>
      <c r="E142" s="45"/>
      <c r="F142" s="25">
        <v>800000</v>
      </c>
      <c r="G142" s="31"/>
      <c r="H142" s="25">
        <f>H141</f>
        <v>800000</v>
      </c>
      <c r="I142" s="25">
        <f>I141</f>
        <v>500000</v>
      </c>
      <c r="J142" s="25"/>
      <c r="K142" s="25">
        <f>K141</f>
        <v>10000</v>
      </c>
      <c r="L142" s="24">
        <f>L141</f>
        <v>3709.58</v>
      </c>
      <c r="M142" s="62">
        <f>M141</f>
        <v>10000</v>
      </c>
    </row>
    <row r="143" spans="2:13" ht="12.75">
      <c r="B143" s="51"/>
      <c r="C143" s="30"/>
      <c r="D143" s="45"/>
      <c r="E143" s="45"/>
      <c r="F143" s="25"/>
      <c r="G143" s="31"/>
      <c r="H143" s="25"/>
      <c r="I143" s="25"/>
      <c r="J143" s="25"/>
      <c r="K143" s="25"/>
      <c r="L143" s="18"/>
      <c r="M143" s="62"/>
    </row>
    <row r="144" spans="2:13" ht="12.75">
      <c r="B144" s="29"/>
      <c r="C144" s="32"/>
      <c r="D144" s="6"/>
      <c r="E144" s="6"/>
      <c r="F144" s="24"/>
      <c r="G144" s="31"/>
      <c r="H144" s="24"/>
      <c r="I144" s="24"/>
      <c r="J144" s="24"/>
      <c r="K144" s="18"/>
      <c r="L144" s="18"/>
      <c r="M144" s="61"/>
    </row>
    <row r="145" spans="2:14" ht="12.75">
      <c r="B145" s="35">
        <v>13</v>
      </c>
      <c r="C145" s="32" t="s">
        <v>139</v>
      </c>
      <c r="D145" s="6"/>
      <c r="E145" s="6"/>
      <c r="F145" s="24"/>
      <c r="G145" s="31"/>
      <c r="H145" s="24"/>
      <c r="I145" s="24"/>
      <c r="J145" s="24"/>
      <c r="K145" s="18"/>
      <c r="L145" s="18"/>
      <c r="M145" s="61"/>
      <c r="N145" s="1"/>
    </row>
    <row r="146" spans="2:13" ht="12.75">
      <c r="B146" s="37" t="s">
        <v>0</v>
      </c>
      <c r="C146" s="38" t="s">
        <v>72</v>
      </c>
      <c r="D146" s="6"/>
      <c r="E146" s="6"/>
      <c r="F146" s="18">
        <v>2000000</v>
      </c>
      <c r="G146" s="21"/>
      <c r="H146" s="18">
        <v>4500000</v>
      </c>
      <c r="I146" s="22">
        <v>6200000</v>
      </c>
      <c r="J146" s="22"/>
      <c r="K146" s="18">
        <v>5000000</v>
      </c>
      <c r="L146" s="18">
        <v>0</v>
      </c>
      <c r="M146" s="61">
        <v>5000000</v>
      </c>
    </row>
    <row r="147" spans="2:13" ht="12.75">
      <c r="B147" s="91" t="s">
        <v>1</v>
      </c>
      <c r="C147" s="89" t="s">
        <v>89</v>
      </c>
      <c r="D147" s="71"/>
      <c r="E147" s="71"/>
      <c r="F147" s="66">
        <v>1000000</v>
      </c>
      <c r="G147" s="72"/>
      <c r="H147" s="66">
        <v>1200000</v>
      </c>
      <c r="I147" s="66">
        <v>1200000</v>
      </c>
      <c r="J147" s="66"/>
      <c r="K147" s="66">
        <v>1600000</v>
      </c>
      <c r="L147" s="18">
        <f>4012.66+1459431.65+10000</f>
        <v>1473444.3099999998</v>
      </c>
      <c r="M147" s="68">
        <v>1600000</v>
      </c>
    </row>
    <row r="148" spans="2:13" ht="12.75">
      <c r="B148" s="92" t="s">
        <v>30</v>
      </c>
      <c r="C148" s="93"/>
      <c r="D148" s="71"/>
      <c r="E148" s="71"/>
      <c r="F148" s="74">
        <f>SUM(F146:F147)</f>
        <v>3000000</v>
      </c>
      <c r="G148" s="74"/>
      <c r="H148" s="74">
        <f>SUM(H146:H147)</f>
        <v>5700000</v>
      </c>
      <c r="I148" s="74">
        <f>I146+I147</f>
        <v>7400000</v>
      </c>
      <c r="J148" s="74"/>
      <c r="K148" s="74">
        <f>SUM(K146:K147)</f>
        <v>6600000</v>
      </c>
      <c r="L148" s="24">
        <f>SUM(L146:L147)</f>
        <v>1473444.3099999998</v>
      </c>
      <c r="M148" s="75">
        <f>SUM(M146:M147)</f>
        <v>6600000</v>
      </c>
    </row>
    <row r="149" spans="2:13" ht="12.75">
      <c r="B149" s="29"/>
      <c r="C149" s="32"/>
      <c r="D149" s="6"/>
      <c r="E149" s="6"/>
      <c r="F149" s="24"/>
      <c r="G149" s="24"/>
      <c r="H149" s="24"/>
      <c r="I149" s="24"/>
      <c r="J149" s="24"/>
      <c r="K149" s="24"/>
      <c r="L149" s="18"/>
      <c r="M149" s="59"/>
    </row>
    <row r="150" spans="2:13" ht="12.75">
      <c r="B150" s="105" t="s">
        <v>152</v>
      </c>
      <c r="C150" s="106"/>
      <c r="D150" s="6"/>
      <c r="E150" s="6"/>
      <c r="F150" s="24" t="e">
        <f>F56+F63+F69+F74+F89+F94+#REF!+#REF!+F138+F142+#REF!+F148</f>
        <v>#REF!</v>
      </c>
      <c r="G150" s="24"/>
      <c r="H150" s="24" t="e">
        <f>H56+H63+H69+H74+H89+H94+H97+H106+H109+H112+H138+H142+#REF!+H148</f>
        <v>#REF!</v>
      </c>
      <c r="I150" s="24" t="e">
        <f>I56+I63+I69+I74+I89+I94+I97+I106+I109+I112+I138+I142+#REF!+I148</f>
        <v>#REF!</v>
      </c>
      <c r="J150" s="24"/>
      <c r="K150" s="24">
        <f>K56+K63+K69+K74+K89+K94+K97+K106+K109+K112+K138+K142+K148</f>
        <v>347371000</v>
      </c>
      <c r="L150" s="24">
        <f>L56+L63+L69+L74+L89+L94+L97+L106+L109+L112+L138+L142+L148</f>
        <v>221875783.39000002</v>
      </c>
      <c r="M150" s="59">
        <f>M56+M63+M69+M74+M89+M94+M97+M106+M109+M112+M138+M142+M148</f>
        <v>373608000</v>
      </c>
    </row>
    <row r="151" spans="2:13" ht="12.75">
      <c r="B151" s="116" t="s">
        <v>132</v>
      </c>
      <c r="C151" s="117"/>
      <c r="D151" s="117"/>
      <c r="E151" s="117"/>
      <c r="F151" s="117"/>
      <c r="G151" s="117"/>
      <c r="H151" s="24"/>
      <c r="I151" s="24"/>
      <c r="J151" s="24"/>
      <c r="K151" s="18"/>
      <c r="L151" s="18"/>
      <c r="M151" s="61"/>
    </row>
    <row r="152" spans="2:13" ht="12.75">
      <c r="B152" s="16"/>
      <c r="C152" s="17" t="s">
        <v>73</v>
      </c>
      <c r="D152" s="6"/>
      <c r="E152" s="6"/>
      <c r="F152" s="18"/>
      <c r="G152" s="18"/>
      <c r="H152" s="24"/>
      <c r="I152" s="24"/>
      <c r="J152" s="24"/>
      <c r="K152" s="18"/>
      <c r="L152" s="18"/>
      <c r="M152" s="61"/>
    </row>
    <row r="153" spans="2:13" ht="12.75">
      <c r="B153" s="19">
        <v>1</v>
      </c>
      <c r="C153" s="20" t="s">
        <v>74</v>
      </c>
      <c r="D153" s="6"/>
      <c r="E153" s="6"/>
      <c r="F153" s="18">
        <v>3400000</v>
      </c>
      <c r="G153" s="18"/>
      <c r="H153" s="18">
        <f>H11</f>
        <v>3000000</v>
      </c>
      <c r="I153" s="18">
        <f>I11</f>
        <v>3100000</v>
      </c>
      <c r="J153" s="18"/>
      <c r="K153" s="18">
        <f>K11</f>
        <v>12100000</v>
      </c>
      <c r="L153" s="18">
        <f>L11</f>
        <v>8495353.3</v>
      </c>
      <c r="M153" s="61">
        <f>M11</f>
        <v>12100000</v>
      </c>
    </row>
    <row r="154" spans="2:13" ht="25.5">
      <c r="B154" s="19">
        <v>2</v>
      </c>
      <c r="C154" s="39" t="s">
        <v>129</v>
      </c>
      <c r="D154" s="6"/>
      <c r="E154" s="6"/>
      <c r="F154" s="18"/>
      <c r="G154" s="18"/>
      <c r="H154" s="18"/>
      <c r="I154" s="18"/>
      <c r="J154" s="18"/>
      <c r="K154" s="18">
        <f>K14</f>
        <v>1500000</v>
      </c>
      <c r="L154" s="18">
        <f>L14</f>
        <v>0</v>
      </c>
      <c r="M154" s="61">
        <f>M14</f>
        <v>1500000</v>
      </c>
    </row>
    <row r="155" spans="2:13" ht="12.75">
      <c r="B155" s="19">
        <v>3</v>
      </c>
      <c r="C155" s="20" t="s">
        <v>75</v>
      </c>
      <c r="D155" s="6"/>
      <c r="E155" s="6"/>
      <c r="F155" s="18">
        <v>163529323.2</v>
      </c>
      <c r="G155" s="18"/>
      <c r="H155" s="18">
        <f>H40</f>
        <v>236265000</v>
      </c>
      <c r="I155" s="18">
        <f>I40</f>
        <v>226850000</v>
      </c>
      <c r="J155" s="18"/>
      <c r="K155" s="18">
        <f>K40</f>
        <v>311950000</v>
      </c>
      <c r="L155" s="18">
        <f>L40</f>
        <v>198443956.41</v>
      </c>
      <c r="M155" s="61">
        <f>M40</f>
        <v>337720000</v>
      </c>
    </row>
    <row r="156" spans="2:13" ht="12.75">
      <c r="B156" s="19">
        <v>4</v>
      </c>
      <c r="C156" s="20" t="s">
        <v>94</v>
      </c>
      <c r="D156" s="6"/>
      <c r="E156" s="6"/>
      <c r="F156" s="18">
        <v>5800000</v>
      </c>
      <c r="G156" s="18"/>
      <c r="H156" s="18">
        <f>H45</f>
        <v>13700000</v>
      </c>
      <c r="I156" s="18">
        <f>I45</f>
        <v>13200000</v>
      </c>
      <c r="J156" s="18"/>
      <c r="K156" s="18">
        <f>K45</f>
        <v>7000000</v>
      </c>
      <c r="L156" s="18">
        <f>L45</f>
        <v>4252741.2700000005</v>
      </c>
      <c r="M156" s="61">
        <f>M45</f>
        <v>7000000</v>
      </c>
    </row>
    <row r="157" spans="2:13" ht="12.75">
      <c r="B157" s="19">
        <v>5</v>
      </c>
      <c r="C157" s="20" t="s">
        <v>76</v>
      </c>
      <c r="D157" s="6"/>
      <c r="E157" s="6"/>
      <c r="F157" s="18">
        <v>4500000</v>
      </c>
      <c r="G157" s="18"/>
      <c r="H157" s="18">
        <f>H51</f>
        <v>3500000</v>
      </c>
      <c r="I157" s="18">
        <f>I51</f>
        <v>3000000</v>
      </c>
      <c r="J157" s="18"/>
      <c r="K157" s="18">
        <f>K49</f>
        <v>15500000</v>
      </c>
      <c r="L157" s="18">
        <f>L49</f>
        <v>3438602.5100000002</v>
      </c>
      <c r="M157" s="61">
        <f>M49</f>
        <v>15500000</v>
      </c>
    </row>
    <row r="158" spans="2:13" ht="12.75">
      <c r="B158" s="16" t="s">
        <v>130</v>
      </c>
      <c r="C158" s="26" t="s">
        <v>122</v>
      </c>
      <c r="D158" s="6"/>
      <c r="E158" s="6"/>
      <c r="F158" s="24">
        <f>SUM(F153:F157)</f>
        <v>177229323.2</v>
      </c>
      <c r="G158" s="24"/>
      <c r="H158" s="24">
        <f>SUM(H153:H157)</f>
        <v>256465000</v>
      </c>
      <c r="I158" s="24">
        <f>SUM(I153:I157)</f>
        <v>246150000</v>
      </c>
      <c r="J158" s="24"/>
      <c r="K158" s="24">
        <f>K153+K154+K155+K156+K157</f>
        <v>348050000</v>
      </c>
      <c r="L158" s="24">
        <f>SUM(L153:L157)</f>
        <v>214630653.49</v>
      </c>
      <c r="M158" s="59">
        <f>M153+M154+M155+M156+M157</f>
        <v>373820000</v>
      </c>
    </row>
    <row r="159" spans="2:13" ht="12.75">
      <c r="B159" s="19">
        <v>6</v>
      </c>
      <c r="C159" s="20" t="s">
        <v>27</v>
      </c>
      <c r="D159" s="6"/>
      <c r="E159" s="6"/>
      <c r="F159" s="18">
        <v>2400000</v>
      </c>
      <c r="G159" s="18"/>
      <c r="H159" s="18">
        <f>H56</f>
        <v>2200000</v>
      </c>
      <c r="I159" s="18">
        <f>I56</f>
        <v>2400000</v>
      </c>
      <c r="J159" s="18"/>
      <c r="K159" s="18">
        <f>K56</f>
        <v>7500000</v>
      </c>
      <c r="L159" s="18">
        <f>L56</f>
        <v>5953330.78</v>
      </c>
      <c r="M159" s="61">
        <f>M56</f>
        <v>8000000</v>
      </c>
    </row>
    <row r="160" spans="2:13" ht="12.75">
      <c r="B160" s="19">
        <v>7</v>
      </c>
      <c r="C160" s="20" t="s">
        <v>77</v>
      </c>
      <c r="D160" s="6"/>
      <c r="E160" s="6"/>
      <c r="F160" s="18">
        <v>12220000</v>
      </c>
      <c r="G160" s="18"/>
      <c r="H160" s="18">
        <f>H63</f>
        <v>25751000</v>
      </c>
      <c r="I160" s="18">
        <f>I63</f>
        <v>22180000</v>
      </c>
      <c r="J160" s="18"/>
      <c r="K160" s="18">
        <f>K63</f>
        <v>36330000</v>
      </c>
      <c r="L160" s="18">
        <f>L63</f>
        <v>18264998.83</v>
      </c>
      <c r="M160" s="61">
        <f>M63</f>
        <v>42000000</v>
      </c>
    </row>
    <row r="161" spans="2:13" ht="12.75">
      <c r="B161" s="19">
        <v>8</v>
      </c>
      <c r="C161" s="20" t="s">
        <v>78</v>
      </c>
      <c r="D161" s="6"/>
      <c r="E161" s="6"/>
      <c r="F161" s="18">
        <v>20260000</v>
      </c>
      <c r="G161" s="18"/>
      <c r="H161" s="18">
        <f>H69</f>
        <v>34300000</v>
      </c>
      <c r="I161" s="18">
        <f>I69</f>
        <v>29300000</v>
      </c>
      <c r="J161" s="18"/>
      <c r="K161" s="18">
        <f>K69</f>
        <v>45600000</v>
      </c>
      <c r="L161" s="18">
        <f>L69</f>
        <v>28222095.7</v>
      </c>
      <c r="M161" s="61">
        <f>M69</f>
        <v>41600000</v>
      </c>
    </row>
    <row r="162" spans="2:13" ht="12.75">
      <c r="B162" s="19">
        <v>9</v>
      </c>
      <c r="C162" s="20" t="s">
        <v>40</v>
      </c>
      <c r="D162" s="6"/>
      <c r="E162" s="6"/>
      <c r="F162" s="18">
        <v>92809306</v>
      </c>
      <c r="G162" s="18"/>
      <c r="H162" s="18">
        <f>H74</f>
        <v>115996200</v>
      </c>
      <c r="I162" s="18">
        <f>I74</f>
        <v>113591200</v>
      </c>
      <c r="J162" s="18"/>
      <c r="K162" s="18">
        <f>K74</f>
        <v>142500000</v>
      </c>
      <c r="L162" s="18">
        <f>L74</f>
        <v>104279602.49999999</v>
      </c>
      <c r="M162" s="61">
        <f>M74</f>
        <v>163700000</v>
      </c>
    </row>
    <row r="163" spans="2:13" ht="12.75">
      <c r="B163" s="19">
        <v>10</v>
      </c>
      <c r="C163" s="20" t="s">
        <v>79</v>
      </c>
      <c r="D163" s="6"/>
      <c r="E163" s="6"/>
      <c r="F163" s="18">
        <v>10651748</v>
      </c>
      <c r="G163" s="18"/>
      <c r="H163" s="18">
        <f>H89+H94+H97</f>
        <v>18205000</v>
      </c>
      <c r="I163" s="18">
        <f>I89+I94+I97</f>
        <v>19055000</v>
      </c>
      <c r="J163" s="18"/>
      <c r="K163" s="18">
        <f>K89+K94</f>
        <v>38515000</v>
      </c>
      <c r="L163" s="18">
        <f>L89+L94</f>
        <v>25412158.72</v>
      </c>
      <c r="M163" s="61">
        <f>M89+M94</f>
        <v>38365000</v>
      </c>
    </row>
    <row r="164" spans="2:13" ht="12.75">
      <c r="B164" s="19">
        <v>11</v>
      </c>
      <c r="C164" s="20" t="s">
        <v>136</v>
      </c>
      <c r="D164" s="6"/>
      <c r="E164" s="6"/>
      <c r="F164" s="18"/>
      <c r="G164" s="18"/>
      <c r="H164" s="18"/>
      <c r="I164" s="18"/>
      <c r="J164" s="18"/>
      <c r="K164" s="18">
        <v>1000000</v>
      </c>
      <c r="L164" s="18">
        <f>L97</f>
        <v>0</v>
      </c>
      <c r="M164" s="61">
        <v>1000000</v>
      </c>
    </row>
    <row r="165" spans="2:13" ht="12.75">
      <c r="B165" s="19">
        <v>12</v>
      </c>
      <c r="C165" s="20" t="s">
        <v>80</v>
      </c>
      <c r="D165" s="6"/>
      <c r="E165" s="6"/>
      <c r="F165" s="18">
        <v>8085000</v>
      </c>
      <c r="G165" s="18"/>
      <c r="H165" s="18">
        <f>H106</f>
        <v>11042000</v>
      </c>
      <c r="I165" s="18">
        <f>I106</f>
        <v>8850000</v>
      </c>
      <c r="J165" s="18"/>
      <c r="K165" s="18">
        <f>K106</f>
        <v>12570000</v>
      </c>
      <c r="L165" s="18">
        <f>L106</f>
        <v>7828275.609999999</v>
      </c>
      <c r="M165" s="61">
        <f>M106</f>
        <v>14440000</v>
      </c>
    </row>
    <row r="166" spans="2:13" ht="12.75">
      <c r="B166" s="19">
        <v>13</v>
      </c>
      <c r="C166" s="20" t="s">
        <v>104</v>
      </c>
      <c r="D166" s="6"/>
      <c r="E166" s="6"/>
      <c r="F166" s="18"/>
      <c r="G166" s="18"/>
      <c r="H166" s="18">
        <f>H109</f>
        <v>70000</v>
      </c>
      <c r="I166" s="18">
        <f>I109</f>
        <v>70000</v>
      </c>
      <c r="J166" s="18"/>
      <c r="K166" s="18">
        <f>K109</f>
        <v>800000</v>
      </c>
      <c r="L166" s="18">
        <f>L109</f>
        <v>497997</v>
      </c>
      <c r="M166" s="61">
        <f>M109</f>
        <v>800000</v>
      </c>
    </row>
    <row r="167" spans="2:13" ht="12.75">
      <c r="B167" s="19">
        <v>14</v>
      </c>
      <c r="C167" s="20" t="s">
        <v>81</v>
      </c>
      <c r="D167" s="6"/>
      <c r="E167" s="6"/>
      <c r="F167" s="18">
        <v>13300000</v>
      </c>
      <c r="G167" s="18"/>
      <c r="H167" s="18">
        <f>H112</f>
        <v>16100000</v>
      </c>
      <c r="I167" s="18">
        <f>I112</f>
        <v>16100000</v>
      </c>
      <c r="J167" s="18"/>
      <c r="K167" s="18">
        <f>K112</f>
        <v>22000000</v>
      </c>
      <c r="L167" s="18">
        <f>L112</f>
        <v>15475378.97</v>
      </c>
      <c r="M167" s="61">
        <f>M112</f>
        <v>22500000</v>
      </c>
    </row>
    <row r="168" spans="2:13" ht="12.75">
      <c r="B168" s="19">
        <v>15</v>
      </c>
      <c r="C168" s="20" t="s">
        <v>55</v>
      </c>
      <c r="D168" s="6"/>
      <c r="E168" s="6"/>
      <c r="F168" s="18">
        <v>13098201.51</v>
      </c>
      <c r="G168" s="18"/>
      <c r="H168" s="18">
        <f>H138</f>
        <v>19809200</v>
      </c>
      <c r="I168" s="18">
        <f>I138</f>
        <v>20165000</v>
      </c>
      <c r="J168" s="18"/>
      <c r="K168" s="18">
        <f>K138</f>
        <v>33946000</v>
      </c>
      <c r="L168" s="18">
        <f>L138</f>
        <v>14464791.390000004</v>
      </c>
      <c r="M168" s="61">
        <f>M138</f>
        <v>34593000</v>
      </c>
    </row>
    <row r="169" spans="2:13" ht="12.75">
      <c r="B169" s="19">
        <v>16</v>
      </c>
      <c r="C169" s="20" t="s">
        <v>71</v>
      </c>
      <c r="D169" s="6"/>
      <c r="E169" s="6"/>
      <c r="F169" s="18">
        <v>800000</v>
      </c>
      <c r="G169" s="18"/>
      <c r="H169" s="18">
        <f>H142</f>
        <v>800000</v>
      </c>
      <c r="I169" s="18">
        <f>I142</f>
        <v>500000</v>
      </c>
      <c r="J169" s="18"/>
      <c r="K169" s="18">
        <f>K142</f>
        <v>10000</v>
      </c>
      <c r="L169" s="18">
        <f>L142</f>
        <v>3709.58</v>
      </c>
      <c r="M169" s="61">
        <f>M142</f>
        <v>10000</v>
      </c>
    </row>
    <row r="170" spans="2:13" ht="12.75">
      <c r="B170" s="19">
        <v>17</v>
      </c>
      <c r="C170" s="38" t="s">
        <v>82</v>
      </c>
      <c r="D170" s="6"/>
      <c r="E170" s="6"/>
      <c r="F170" s="18">
        <v>2000000</v>
      </c>
      <c r="G170" s="18"/>
      <c r="H170" s="18">
        <f>H146</f>
        <v>4500000</v>
      </c>
      <c r="I170" s="18">
        <f>I146</f>
        <v>6200000</v>
      </c>
      <c r="J170" s="18"/>
      <c r="K170" s="18">
        <f aca="true" t="shared" si="0" ref="K170:M171">K146</f>
        <v>5000000</v>
      </c>
      <c r="L170" s="18">
        <f t="shared" si="0"/>
        <v>0</v>
      </c>
      <c r="M170" s="61">
        <f t="shared" si="0"/>
        <v>5000000</v>
      </c>
    </row>
    <row r="171" spans="2:13" ht="12.75">
      <c r="B171" s="19">
        <v>18</v>
      </c>
      <c r="C171" s="38" t="s">
        <v>134</v>
      </c>
      <c r="D171" s="6"/>
      <c r="E171" s="6"/>
      <c r="F171" s="18">
        <v>1000000</v>
      </c>
      <c r="G171" s="18"/>
      <c r="H171" s="18">
        <f>H147</f>
        <v>1200000</v>
      </c>
      <c r="I171" s="18">
        <f>I147</f>
        <v>1200000</v>
      </c>
      <c r="J171" s="18"/>
      <c r="K171" s="18">
        <f t="shared" si="0"/>
        <v>1600000</v>
      </c>
      <c r="L171" s="18">
        <f t="shared" si="0"/>
        <v>1473444.3099999998</v>
      </c>
      <c r="M171" s="61">
        <f t="shared" si="0"/>
        <v>1600000</v>
      </c>
    </row>
    <row r="172" spans="2:15" ht="12.75">
      <c r="B172" s="16" t="s">
        <v>128</v>
      </c>
      <c r="C172" s="26" t="s">
        <v>123</v>
      </c>
      <c r="D172" s="6"/>
      <c r="E172" s="6"/>
      <c r="F172" s="24">
        <f>SUM(F159:F171)</f>
        <v>176624255.51</v>
      </c>
      <c r="G172" s="24"/>
      <c r="H172" s="24">
        <f>SUM(H159:H171)</f>
        <v>249973400</v>
      </c>
      <c r="I172" s="24">
        <f>SUM(I159:I171)</f>
        <v>239611200</v>
      </c>
      <c r="J172" s="24"/>
      <c r="K172" s="24">
        <f>SUM(K159:K171)</f>
        <v>347371000</v>
      </c>
      <c r="L172" s="24">
        <f>SUM(L159:L171)</f>
        <v>221875783.39000002</v>
      </c>
      <c r="M172" s="59">
        <f>SUM(M159:M171)</f>
        <v>373608000</v>
      </c>
      <c r="O172" s="1"/>
    </row>
    <row r="173" spans="2:13" ht="13.5" thickBot="1">
      <c r="B173" s="110" t="s">
        <v>153</v>
      </c>
      <c r="C173" s="111"/>
      <c r="D173" s="10"/>
      <c r="E173" s="10"/>
      <c r="F173" s="40">
        <f>F158-F172</f>
        <v>605067.6899999976</v>
      </c>
      <c r="G173" s="40"/>
      <c r="H173" s="40">
        <f>H158-H172</f>
        <v>6491600</v>
      </c>
      <c r="I173" s="40">
        <f>I158-I172</f>
        <v>6538800</v>
      </c>
      <c r="J173" s="40"/>
      <c r="K173" s="40">
        <f>K158-K172</f>
        <v>679000</v>
      </c>
      <c r="L173" s="40">
        <f>L158-L172</f>
        <v>-7245129.900000006</v>
      </c>
      <c r="M173" s="60">
        <f>M158-M172</f>
        <v>212000</v>
      </c>
    </row>
    <row r="174" spans="2:13" ht="12.75">
      <c r="B174" s="41"/>
      <c r="C174" s="41"/>
      <c r="D174" s="42"/>
      <c r="E174" s="42"/>
      <c r="F174" s="43"/>
      <c r="G174" s="43"/>
      <c r="H174" s="43"/>
      <c r="I174" s="43"/>
      <c r="J174" s="43"/>
      <c r="K174" s="43"/>
      <c r="L174" s="43"/>
      <c r="M174" s="43"/>
    </row>
    <row r="175" spans="2:13" ht="12.75">
      <c r="B175" s="41"/>
      <c r="C175" s="41"/>
      <c r="D175" s="42"/>
      <c r="E175" s="42"/>
      <c r="F175" s="43"/>
      <c r="G175" s="43"/>
      <c r="H175" s="43"/>
      <c r="I175" s="43"/>
      <c r="J175" s="43"/>
      <c r="K175" s="43"/>
      <c r="L175" s="43"/>
      <c r="M175" s="43"/>
    </row>
    <row r="176" spans="2:13" ht="12.75">
      <c r="B176" s="112" t="s">
        <v>142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2:13" ht="12.75">
      <c r="B177" s="112" t="s">
        <v>143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2:13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3:15" ht="12.75">
      <c r="C179" s="99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O179" s="1"/>
    </row>
  </sheetData>
  <sheetProtection/>
  <mergeCells count="18">
    <mergeCell ref="L4:L6"/>
    <mergeCell ref="B150:C150"/>
    <mergeCell ref="B151:G151"/>
    <mergeCell ref="B1:C1"/>
    <mergeCell ref="B2:C2"/>
    <mergeCell ref="B4:C6"/>
    <mergeCell ref="I4:I6"/>
    <mergeCell ref="B3:M3"/>
    <mergeCell ref="C179:M179"/>
    <mergeCell ref="B11:C11"/>
    <mergeCell ref="B14:C14"/>
    <mergeCell ref="B16:C16"/>
    <mergeCell ref="B51:C51"/>
    <mergeCell ref="M4:M6"/>
    <mergeCell ref="B173:C173"/>
    <mergeCell ref="B176:M176"/>
    <mergeCell ref="B177:M177"/>
    <mergeCell ref="K4:K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2023-12-05T12:27:51Z</cp:lastPrinted>
  <dcterms:created xsi:type="dcterms:W3CDTF">2009-12-15T06:47:50Z</dcterms:created>
  <dcterms:modified xsi:type="dcterms:W3CDTF">2023-12-05T12:32:24Z</dcterms:modified>
  <cp:category/>
  <cp:version/>
  <cp:contentType/>
  <cp:contentStatus/>
</cp:coreProperties>
</file>